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Presupuesto Gastos" sheetId="1" r:id="rId1"/>
    <sheet name="Presupuesto Ingresos" sheetId="2" r:id="rId2"/>
  </sheets>
  <definedNames>
    <definedName name="_xlnm.Print_Area" localSheetId="0">'Presupuesto Gastos'!$A$1:$E$63</definedName>
    <definedName name="_xlnm.Print_Area" localSheetId="1">'Presupuesto Ingresos'!$A$1:$F$18</definedName>
  </definedNames>
  <calcPr calcId="152511"/>
</workbook>
</file>

<file path=xl/calcChain.xml><?xml version="1.0" encoding="utf-8"?>
<calcChain xmlns="http://schemas.openxmlformats.org/spreadsheetml/2006/main">
  <c r="C15" i="2" l="1"/>
  <c r="C14" i="2"/>
  <c r="C13" i="2"/>
  <c r="C12" i="2"/>
  <c r="C11" i="2"/>
  <c r="C10" i="2"/>
  <c r="C9" i="2"/>
  <c r="C8" i="2"/>
  <c r="C57" i="1"/>
  <c r="C56" i="1"/>
  <c r="C55" i="1"/>
  <c r="C54" i="1"/>
  <c r="C47" i="1"/>
  <c r="C46" i="1"/>
  <c r="C45" i="1"/>
  <c r="C44" i="1"/>
  <c r="C43" i="1"/>
  <c r="C42" i="1"/>
  <c r="C41" i="1"/>
  <c r="C40" i="1"/>
  <c r="C39" i="1"/>
  <c r="C32" i="1"/>
  <c r="C31" i="1"/>
  <c r="C29" i="1"/>
  <c r="C21" i="1"/>
  <c r="C20" i="1"/>
  <c r="C19" i="1"/>
  <c r="C18" i="1"/>
  <c r="C17" i="1"/>
  <c r="C16" i="1"/>
  <c r="C15" i="1"/>
  <c r="C14" i="1"/>
  <c r="C13" i="1"/>
  <c r="C6" i="1"/>
  <c r="D48" i="1" l="1"/>
  <c r="E42" i="1"/>
  <c r="C58" i="1"/>
  <c r="C33" i="1"/>
  <c r="C23" i="1"/>
  <c r="C48" i="1" l="1"/>
  <c r="E18" i="2" l="1"/>
  <c r="D63" i="1" s="1"/>
  <c r="C18" i="2"/>
  <c r="E57" i="1"/>
  <c r="E56" i="1"/>
  <c r="E55" i="1"/>
  <c r="E54" i="1"/>
  <c r="E47" i="1"/>
  <c r="E46" i="1"/>
  <c r="E45" i="1"/>
  <c r="E44" i="1"/>
  <c r="E43" i="1"/>
  <c r="E41" i="1"/>
  <c r="E40" i="1"/>
  <c r="E39" i="1"/>
  <c r="E32" i="1"/>
  <c r="E31" i="1"/>
  <c r="E30" i="1"/>
  <c r="E29" i="1"/>
  <c r="E22" i="1"/>
  <c r="E21" i="1"/>
  <c r="E20" i="1"/>
  <c r="E19" i="1"/>
  <c r="E18" i="1"/>
  <c r="E17" i="1"/>
  <c r="E16" i="1"/>
  <c r="E15" i="1"/>
  <c r="E14" i="1"/>
  <c r="E13" i="1"/>
  <c r="E12" i="1"/>
  <c r="E6" i="1"/>
  <c r="D23" i="1"/>
  <c r="E58" i="1" l="1"/>
  <c r="E48" i="1"/>
  <c r="E33" i="1"/>
  <c r="E23" i="1"/>
  <c r="F15" i="2"/>
  <c r="F14" i="2"/>
  <c r="F13" i="2"/>
  <c r="F12" i="2"/>
  <c r="F11" i="2"/>
  <c r="F10" i="2"/>
  <c r="F9" i="2"/>
  <c r="D58" i="1"/>
  <c r="D33" i="1"/>
  <c r="D61" i="1" l="1"/>
  <c r="F8" i="2"/>
  <c r="F18" i="2" s="1"/>
  <c r="C61" i="1" l="1"/>
  <c r="C63" i="1" s="1"/>
  <c r="E61" i="1"/>
  <c r="E63" i="1" s="1"/>
</calcChain>
</file>

<file path=xl/sharedStrings.xml><?xml version="1.0" encoding="utf-8"?>
<sst xmlns="http://schemas.openxmlformats.org/spreadsheetml/2006/main" count="86" uniqueCount="56">
  <si>
    <t>CUENTA CONTABLE</t>
  </si>
  <si>
    <t>DESCRIPCIÓN</t>
  </si>
  <si>
    <t>DIFERENCIA</t>
  </si>
  <si>
    <t>Trabajos realizados por otras empresas</t>
  </si>
  <si>
    <t>Detalle de “Servicios exteriores”:</t>
  </si>
  <si>
    <t>Gastos en investigación y desarrollo del ejercicio</t>
  </si>
  <si>
    <t>Arrendamientos y cánones</t>
  </si>
  <si>
    <t>Reparaciones y conservación</t>
  </si>
  <si>
    <t>Servicios de profesionales independientes</t>
  </si>
  <si>
    <t>Transportes</t>
  </si>
  <si>
    <t>Primas de seguros</t>
  </si>
  <si>
    <t>Servicios bancarios y similares</t>
  </si>
  <si>
    <t>Publicidad, propaganda y relaciones públicas</t>
  </si>
  <si>
    <t>Suministros</t>
  </si>
  <si>
    <t>Otros servicios</t>
  </si>
  <si>
    <t>Otros tributos</t>
  </si>
  <si>
    <t>TOTAL DETALLE</t>
  </si>
  <si>
    <t>Detalle de "Otros gastos de gestión corriente":</t>
  </si>
  <si>
    <t>Resultados de operaciones en común</t>
  </si>
  <si>
    <t>Otras pérdidas en gestión corriente</t>
  </si>
  <si>
    <t>Otros Gastos Sociales</t>
  </si>
  <si>
    <t>Gastos Financieros</t>
  </si>
  <si>
    <t>Detalle de "Gastos de Personal":</t>
  </si>
  <si>
    <t>Sueldos y Salarios</t>
  </si>
  <si>
    <t>Sueldos y salarios Team Creativo</t>
  </si>
  <si>
    <t>Sueldos y salarios contratación artística y musical</t>
  </si>
  <si>
    <t>Indemnizaciones</t>
  </si>
  <si>
    <t>Seguridad Social</t>
  </si>
  <si>
    <t>Detalle de "Otros gastos":</t>
  </si>
  <si>
    <t>Gastos Extraordinarios</t>
  </si>
  <si>
    <t>Amortizaciones Inmovilizado</t>
  </si>
  <si>
    <t>Dotación a la provisión por insolvencias de tráfico</t>
  </si>
  <si>
    <t>TOTAL</t>
  </si>
  <si>
    <t>PÉRDIDAS:</t>
  </si>
  <si>
    <t>PROPUESTA 1:</t>
  </si>
  <si>
    <t>IMPACTO ECONÓMICO:</t>
  </si>
  <si>
    <t>Otros Ingresos (Actos y Eventos, Comisión catering, Visitas guiadas, inserción publicidad programas, ingresos coproducción e ingresos orquesta).</t>
  </si>
  <si>
    <t>(1)</t>
  </si>
  <si>
    <t>Venta de entradas</t>
  </si>
  <si>
    <t>(3)</t>
  </si>
  <si>
    <t>Patrocinio y Colaboraciones</t>
  </si>
  <si>
    <t>Subvenciones y Donaciones (Generalitat Valenciana e INAEM).</t>
  </si>
  <si>
    <t>(2)</t>
  </si>
  <si>
    <t>Ingresos por arrendimiento (Arrendamiento de espacios y arrendamiento de producciones).</t>
  </si>
  <si>
    <t>Ingresos Financieros</t>
  </si>
  <si>
    <t>Subvenciones capital trasp. Rtdo.</t>
  </si>
  <si>
    <t>Ingresos Extraordinarios</t>
  </si>
  <si>
    <t xml:space="preserve">DETALLE GASTOS DE FUNCIONAMIENTO PRESUPUESTO 2016
</t>
  </si>
  <si>
    <t>Sueldos y salarios contratación profesores</t>
  </si>
  <si>
    <t>Sueldos y salarios refuerzos Orquesta</t>
  </si>
  <si>
    <t>Sueldos y salarios personal azafato</t>
  </si>
  <si>
    <t xml:space="preserve">DETALLE INGRESOS DE LA ACTIVIDAD PRESUPUESTO 2016
</t>
  </si>
  <si>
    <t>Sueldos y salarios figuración y bailarines</t>
  </si>
  <si>
    <t>IMPORTE S/CONTABILIDAD 3º. TRIMESTRE</t>
  </si>
  <si>
    <t xml:space="preserve">IMPORTE                  3º. TRIMESTRE
</t>
  </si>
  <si>
    <t xml:space="preserve">IMPORTE                                 3º. TRIMESTRE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</si>
</sst>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€&quot;"/>
  </numFmts>
  <fonts count="9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</fills>
  <borders count="5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5" xfId="0" applyFont="1" applyBorder="1" applyAlignment="1">
      <alignment horizontal="right" vertical="top" wrapText="1"/>
    </xf>
    <xf numFmtId="0" fontId="3" fillId="0" borderId="6" xfId="0" applyFont="1" applyBorder="1" applyAlignment="1">
      <alignment vertical="top" wrapText="1"/>
    </xf>
    <xf numFmtId="164" fontId="3" fillId="0" borderId="7" xfId="0" applyNumberFormat="1" applyFont="1" applyFill="1" applyBorder="1" applyAlignment="1">
      <alignment vertical="top" wrapText="1"/>
    </xf>
    <xf numFmtId="164" fontId="3" fillId="0" borderId="1" xfId="0" applyNumberFormat="1" applyFont="1" applyBorder="1"/>
    <xf numFmtId="0" fontId="4" fillId="0" borderId="0" xfId="0" applyFont="1"/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/>
    </xf>
    <xf numFmtId="164" fontId="3" fillId="0" borderId="10" xfId="0" applyNumberFormat="1" applyFont="1" applyBorder="1"/>
    <xf numFmtId="0" fontId="0" fillId="0" borderId="0" xfId="0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164" fontId="3" fillId="0" borderId="14" xfId="0" applyNumberFormat="1" applyFont="1" applyBorder="1"/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164" fontId="3" fillId="0" borderId="17" xfId="0" applyNumberFormat="1" applyFont="1" applyFill="1" applyBorder="1" applyAlignment="1">
      <alignment vertical="top" wrapText="1"/>
    </xf>
    <xf numFmtId="164" fontId="3" fillId="0" borderId="14" xfId="0" applyNumberFormat="1" applyFont="1" applyBorder="1" applyAlignment="1">
      <alignment vertical="center"/>
    </xf>
    <xf numFmtId="164" fontId="2" fillId="0" borderId="7" xfId="0" applyNumberFormat="1" applyFont="1" applyFill="1" applyBorder="1" applyAlignment="1">
      <alignment vertical="center" wrapText="1"/>
    </xf>
    <xf numFmtId="164" fontId="2" fillId="0" borderId="19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164" fontId="3" fillId="0" borderId="20" xfId="0" applyNumberFormat="1" applyFont="1" applyFill="1" applyBorder="1" applyAlignment="1">
      <alignment vertical="top" wrapText="1"/>
    </xf>
    <xf numFmtId="164" fontId="3" fillId="0" borderId="10" xfId="0" applyNumberFormat="1" applyFont="1" applyFill="1" applyBorder="1"/>
    <xf numFmtId="0" fontId="3" fillId="0" borderId="11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164" fontId="3" fillId="0" borderId="14" xfId="0" applyNumberFormat="1" applyFont="1" applyFill="1" applyBorder="1"/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164" fontId="2" fillId="0" borderId="24" xfId="0" applyNumberFormat="1" applyFont="1" applyFill="1" applyBorder="1" applyAlignment="1">
      <alignment vertical="center" wrapText="1"/>
    </xf>
    <xf numFmtId="164" fontId="2" fillId="0" borderId="25" xfId="0" applyNumberFormat="1" applyFont="1" applyBorder="1" applyAlignment="1">
      <alignment vertical="center" wrapText="1"/>
    </xf>
    <xf numFmtId="0" fontId="0" fillId="0" borderId="0" xfId="0" applyFill="1"/>
    <xf numFmtId="10" fontId="0" fillId="0" borderId="0" xfId="0" applyNumberFormat="1"/>
    <xf numFmtId="0" fontId="3" fillId="0" borderId="26" xfId="0" applyFont="1" applyBorder="1" applyAlignment="1">
      <alignment vertical="top" wrapText="1"/>
    </xf>
    <xf numFmtId="164" fontId="3" fillId="0" borderId="27" xfId="0" applyNumberFormat="1" applyFont="1" applyFill="1" applyBorder="1"/>
    <xf numFmtId="4" fontId="0" fillId="0" borderId="0" xfId="0" applyNumberFormat="1" applyFill="1"/>
    <xf numFmtId="164" fontId="5" fillId="0" borderId="10" xfId="0" applyNumberFormat="1" applyFont="1" applyFill="1" applyBorder="1"/>
    <xf numFmtId="164" fontId="5" fillId="0" borderId="14" xfId="0" applyNumberFormat="1" applyFont="1" applyFill="1" applyBorder="1"/>
    <xf numFmtId="0" fontId="3" fillId="0" borderId="21" xfId="0" applyFont="1" applyBorder="1" applyAlignment="1">
      <alignment horizontal="right" vertical="top" wrapText="1"/>
    </xf>
    <xf numFmtId="164" fontId="3" fillId="0" borderId="28" xfId="0" applyNumberFormat="1" applyFont="1" applyFill="1" applyBorder="1" applyAlignment="1">
      <alignment vertical="top" wrapText="1"/>
    </xf>
    <xf numFmtId="164" fontId="2" fillId="0" borderId="29" xfId="0" applyNumberFormat="1" applyFont="1" applyBorder="1" applyAlignment="1">
      <alignment vertical="center" wrapText="1"/>
    </xf>
    <xf numFmtId="0" fontId="2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right"/>
    </xf>
    <xf numFmtId="164" fontId="7" fillId="0" borderId="0" xfId="0" applyNumberFormat="1" applyFont="1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2" fillId="3" borderId="30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vertical="top" wrapText="1"/>
    </xf>
    <xf numFmtId="0" fontId="3" fillId="0" borderId="33" xfId="0" applyFont="1" applyBorder="1" applyAlignment="1">
      <alignment horizontal="right" vertical="top" wrapText="1"/>
    </xf>
    <xf numFmtId="0" fontId="3" fillId="0" borderId="34" xfId="0" applyFont="1" applyFill="1" applyBorder="1" applyAlignment="1">
      <alignment vertical="top" wrapText="1"/>
    </xf>
    <xf numFmtId="0" fontId="8" fillId="0" borderId="0" xfId="0" applyFont="1"/>
    <xf numFmtId="0" fontId="3" fillId="0" borderId="36" xfId="0" applyFont="1" applyBorder="1" applyAlignment="1">
      <alignment horizontal="right" vertical="top" wrapText="1"/>
    </xf>
    <xf numFmtId="0" fontId="3" fillId="0" borderId="15" xfId="0" applyFont="1" applyFill="1" applyBorder="1" applyAlignment="1">
      <alignment vertical="top" wrapText="1"/>
    </xf>
    <xf numFmtId="164" fontId="3" fillId="0" borderId="37" xfId="0" applyNumberFormat="1" applyFont="1" applyFill="1" applyBorder="1" applyAlignment="1">
      <alignment vertical="top" wrapText="1"/>
    </xf>
    <xf numFmtId="3" fontId="0" fillId="0" borderId="0" xfId="0" applyNumberFormat="1"/>
    <xf numFmtId="164" fontId="3" fillId="0" borderId="38" xfId="0" applyNumberFormat="1" applyFont="1" applyFill="1" applyBorder="1" applyAlignment="1">
      <alignment vertical="top" wrapText="1"/>
    </xf>
    <xf numFmtId="164" fontId="3" fillId="0" borderId="42" xfId="0" applyNumberFormat="1" applyFont="1" applyFill="1" applyBorder="1" applyAlignment="1">
      <alignment vertical="center" wrapText="1"/>
    </xf>
    <xf numFmtId="0" fontId="3" fillId="0" borderId="43" xfId="0" applyFont="1" applyBorder="1" applyAlignment="1">
      <alignment horizontal="right" vertical="top" wrapText="1"/>
    </xf>
    <xf numFmtId="0" fontId="3" fillId="0" borderId="44" xfId="0" applyFont="1" applyBorder="1" applyAlignment="1">
      <alignment vertical="top" wrapText="1"/>
    </xf>
    <xf numFmtId="164" fontId="3" fillId="0" borderId="45" xfId="0" applyNumberFormat="1" applyFont="1" applyFill="1" applyBorder="1" applyAlignment="1">
      <alignment vertical="top" wrapText="1"/>
    </xf>
    <xf numFmtId="4" fontId="0" fillId="0" borderId="0" xfId="0" applyNumberFormat="1" applyFont="1" applyBorder="1"/>
    <xf numFmtId="4" fontId="0" fillId="0" borderId="0" xfId="0" applyNumberFormat="1" applyFill="1" applyBorder="1"/>
    <xf numFmtId="0" fontId="3" fillId="0" borderId="46" xfId="0" applyFont="1" applyBorder="1" applyAlignment="1">
      <alignment vertical="top" wrapText="1"/>
    </xf>
    <xf numFmtId="0" fontId="3" fillId="0" borderId="47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4" fontId="5" fillId="0" borderId="40" xfId="0" applyNumberFormat="1" applyFont="1" applyFill="1" applyBorder="1"/>
    <xf numFmtId="0" fontId="3" fillId="0" borderId="48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164" fontId="3" fillId="0" borderId="49" xfId="0" applyNumberFormat="1" applyFont="1" applyFill="1" applyBorder="1" applyAlignment="1">
      <alignment vertical="top" wrapText="1"/>
    </xf>
    <xf numFmtId="164" fontId="3" fillId="0" borderId="40" xfId="0" applyNumberFormat="1" applyFont="1" applyFill="1" applyBorder="1" applyAlignment="1">
      <alignment vertical="top" wrapText="1"/>
    </xf>
    <xf numFmtId="4" fontId="3" fillId="0" borderId="50" xfId="0" applyNumberFormat="1" applyFont="1" applyFill="1" applyBorder="1"/>
    <xf numFmtId="0" fontId="3" fillId="0" borderId="51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4" fontId="3" fillId="0" borderId="39" xfId="0" applyNumberFormat="1" applyFont="1" applyFill="1" applyBorder="1"/>
    <xf numFmtId="164" fontId="3" fillId="0" borderId="35" xfId="0" applyNumberFormat="1" applyFont="1" applyFill="1" applyBorder="1" applyAlignment="1">
      <alignment wrapText="1"/>
    </xf>
    <xf numFmtId="164" fontId="5" fillId="0" borderId="10" xfId="0" applyNumberFormat="1" applyFont="1" applyBorder="1" applyAlignment="1"/>
    <xf numFmtId="164" fontId="5" fillId="0" borderId="14" xfId="0" applyNumberFormat="1" applyFont="1" applyBorder="1" applyAlignment="1">
      <alignment vertical="top"/>
    </xf>
    <xf numFmtId="164" fontId="5" fillId="0" borderId="41" xfId="0" applyNumberFormat="1" applyFont="1" applyBorder="1" applyAlignment="1">
      <alignment vertical="top"/>
    </xf>
    <xf numFmtId="164" fontId="5" fillId="0" borderId="19" xfId="0" applyNumberFormat="1" applyFont="1" applyBorder="1" applyAlignment="1">
      <alignment vertical="top"/>
    </xf>
    <xf numFmtId="0" fontId="8" fillId="0" borderId="0" xfId="0" applyFont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3" fontId="0" fillId="0" borderId="0" xfId="0" applyNumberFormat="1" applyBorder="1"/>
    <xf numFmtId="0" fontId="0" fillId="0" borderId="0" xfId="0" applyFill="1" applyBorder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wrapText="1"/>
    </xf>
    <xf numFmtId="0" fontId="2" fillId="3" borderId="1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opLeftCell="A55" zoomScale="95" zoomScaleNormal="95" workbookViewId="0">
      <selection activeCell="B8" sqref="B8"/>
    </sheetView>
  </sheetViews>
  <sheetFormatPr baseColWidth="10" defaultRowHeight="15" x14ac:dyDescent="0.25"/>
  <cols>
    <col min="1" max="1" width="17.625" customWidth="1"/>
    <col min="2" max="2" width="83.875" customWidth="1"/>
    <col min="3" max="4" width="17.25" customWidth="1"/>
    <col min="5" max="5" width="15.75" customWidth="1"/>
    <col min="257" max="257" width="17.625" customWidth="1"/>
    <col min="258" max="258" width="83.875" customWidth="1"/>
    <col min="259" max="259" width="17.25" customWidth="1"/>
    <col min="260" max="260" width="21.125" customWidth="1"/>
    <col min="261" max="261" width="15.75" customWidth="1"/>
    <col min="513" max="513" width="17.625" customWidth="1"/>
    <col min="514" max="514" width="83.875" customWidth="1"/>
    <col min="515" max="515" width="17.25" customWidth="1"/>
    <col min="516" max="516" width="21.125" customWidth="1"/>
    <col min="517" max="517" width="15.75" customWidth="1"/>
    <col min="769" max="769" width="17.625" customWidth="1"/>
    <col min="770" max="770" width="83.875" customWidth="1"/>
    <col min="771" max="771" width="17.25" customWidth="1"/>
    <col min="772" max="772" width="21.125" customWidth="1"/>
    <col min="773" max="773" width="15.75" customWidth="1"/>
    <col min="1025" max="1025" width="17.625" customWidth="1"/>
    <col min="1026" max="1026" width="83.875" customWidth="1"/>
    <col min="1027" max="1027" width="17.25" customWidth="1"/>
    <col min="1028" max="1028" width="21.125" customWidth="1"/>
    <col min="1029" max="1029" width="15.75" customWidth="1"/>
    <col min="1281" max="1281" width="17.625" customWidth="1"/>
    <col min="1282" max="1282" width="83.875" customWidth="1"/>
    <col min="1283" max="1283" width="17.25" customWidth="1"/>
    <col min="1284" max="1284" width="21.125" customWidth="1"/>
    <col min="1285" max="1285" width="15.75" customWidth="1"/>
    <col min="1537" max="1537" width="17.625" customWidth="1"/>
    <col min="1538" max="1538" width="83.875" customWidth="1"/>
    <col min="1539" max="1539" width="17.25" customWidth="1"/>
    <col min="1540" max="1540" width="21.125" customWidth="1"/>
    <col min="1541" max="1541" width="15.75" customWidth="1"/>
    <col min="1793" max="1793" width="17.625" customWidth="1"/>
    <col min="1794" max="1794" width="83.875" customWidth="1"/>
    <col min="1795" max="1795" width="17.25" customWidth="1"/>
    <col min="1796" max="1796" width="21.125" customWidth="1"/>
    <col min="1797" max="1797" width="15.75" customWidth="1"/>
    <col min="2049" max="2049" width="17.625" customWidth="1"/>
    <col min="2050" max="2050" width="83.875" customWidth="1"/>
    <col min="2051" max="2051" width="17.25" customWidth="1"/>
    <col min="2052" max="2052" width="21.125" customWidth="1"/>
    <col min="2053" max="2053" width="15.75" customWidth="1"/>
    <col min="2305" max="2305" width="17.625" customWidth="1"/>
    <col min="2306" max="2306" width="83.875" customWidth="1"/>
    <col min="2307" max="2307" width="17.25" customWidth="1"/>
    <col min="2308" max="2308" width="21.125" customWidth="1"/>
    <col min="2309" max="2309" width="15.75" customWidth="1"/>
    <col min="2561" max="2561" width="17.625" customWidth="1"/>
    <col min="2562" max="2562" width="83.875" customWidth="1"/>
    <col min="2563" max="2563" width="17.25" customWidth="1"/>
    <col min="2564" max="2564" width="21.125" customWidth="1"/>
    <col min="2565" max="2565" width="15.75" customWidth="1"/>
    <col min="2817" max="2817" width="17.625" customWidth="1"/>
    <col min="2818" max="2818" width="83.875" customWidth="1"/>
    <col min="2819" max="2819" width="17.25" customWidth="1"/>
    <col min="2820" max="2820" width="21.125" customWidth="1"/>
    <col min="2821" max="2821" width="15.75" customWidth="1"/>
    <col min="3073" max="3073" width="17.625" customWidth="1"/>
    <col min="3074" max="3074" width="83.875" customWidth="1"/>
    <col min="3075" max="3075" width="17.25" customWidth="1"/>
    <col min="3076" max="3076" width="21.125" customWidth="1"/>
    <col min="3077" max="3077" width="15.75" customWidth="1"/>
    <col min="3329" max="3329" width="17.625" customWidth="1"/>
    <col min="3330" max="3330" width="83.875" customWidth="1"/>
    <col min="3331" max="3331" width="17.25" customWidth="1"/>
    <col min="3332" max="3332" width="21.125" customWidth="1"/>
    <col min="3333" max="3333" width="15.75" customWidth="1"/>
    <col min="3585" max="3585" width="17.625" customWidth="1"/>
    <col min="3586" max="3586" width="83.875" customWidth="1"/>
    <col min="3587" max="3587" width="17.25" customWidth="1"/>
    <col min="3588" max="3588" width="21.125" customWidth="1"/>
    <col min="3589" max="3589" width="15.75" customWidth="1"/>
    <col min="3841" max="3841" width="17.625" customWidth="1"/>
    <col min="3842" max="3842" width="83.875" customWidth="1"/>
    <col min="3843" max="3843" width="17.25" customWidth="1"/>
    <col min="3844" max="3844" width="21.125" customWidth="1"/>
    <col min="3845" max="3845" width="15.75" customWidth="1"/>
    <col min="4097" max="4097" width="17.625" customWidth="1"/>
    <col min="4098" max="4098" width="83.875" customWidth="1"/>
    <col min="4099" max="4099" width="17.25" customWidth="1"/>
    <col min="4100" max="4100" width="21.125" customWidth="1"/>
    <col min="4101" max="4101" width="15.75" customWidth="1"/>
    <col min="4353" max="4353" width="17.625" customWidth="1"/>
    <col min="4354" max="4354" width="83.875" customWidth="1"/>
    <col min="4355" max="4355" width="17.25" customWidth="1"/>
    <col min="4356" max="4356" width="21.125" customWidth="1"/>
    <col min="4357" max="4357" width="15.75" customWidth="1"/>
    <col min="4609" max="4609" width="17.625" customWidth="1"/>
    <col min="4610" max="4610" width="83.875" customWidth="1"/>
    <col min="4611" max="4611" width="17.25" customWidth="1"/>
    <col min="4612" max="4612" width="21.125" customWidth="1"/>
    <col min="4613" max="4613" width="15.75" customWidth="1"/>
    <col min="4865" max="4865" width="17.625" customWidth="1"/>
    <col min="4866" max="4866" width="83.875" customWidth="1"/>
    <col min="4867" max="4867" width="17.25" customWidth="1"/>
    <col min="4868" max="4868" width="21.125" customWidth="1"/>
    <col min="4869" max="4869" width="15.75" customWidth="1"/>
    <col min="5121" max="5121" width="17.625" customWidth="1"/>
    <col min="5122" max="5122" width="83.875" customWidth="1"/>
    <col min="5123" max="5123" width="17.25" customWidth="1"/>
    <col min="5124" max="5124" width="21.125" customWidth="1"/>
    <col min="5125" max="5125" width="15.75" customWidth="1"/>
    <col min="5377" max="5377" width="17.625" customWidth="1"/>
    <col min="5378" max="5378" width="83.875" customWidth="1"/>
    <col min="5379" max="5379" width="17.25" customWidth="1"/>
    <col min="5380" max="5380" width="21.125" customWidth="1"/>
    <col min="5381" max="5381" width="15.75" customWidth="1"/>
    <col min="5633" max="5633" width="17.625" customWidth="1"/>
    <col min="5634" max="5634" width="83.875" customWidth="1"/>
    <col min="5635" max="5635" width="17.25" customWidth="1"/>
    <col min="5636" max="5636" width="21.125" customWidth="1"/>
    <col min="5637" max="5637" width="15.75" customWidth="1"/>
    <col min="5889" max="5889" width="17.625" customWidth="1"/>
    <col min="5890" max="5890" width="83.875" customWidth="1"/>
    <col min="5891" max="5891" width="17.25" customWidth="1"/>
    <col min="5892" max="5892" width="21.125" customWidth="1"/>
    <col min="5893" max="5893" width="15.75" customWidth="1"/>
    <col min="6145" max="6145" width="17.625" customWidth="1"/>
    <col min="6146" max="6146" width="83.875" customWidth="1"/>
    <col min="6147" max="6147" width="17.25" customWidth="1"/>
    <col min="6148" max="6148" width="21.125" customWidth="1"/>
    <col min="6149" max="6149" width="15.75" customWidth="1"/>
    <col min="6401" max="6401" width="17.625" customWidth="1"/>
    <col min="6402" max="6402" width="83.875" customWidth="1"/>
    <col min="6403" max="6403" width="17.25" customWidth="1"/>
    <col min="6404" max="6404" width="21.125" customWidth="1"/>
    <col min="6405" max="6405" width="15.75" customWidth="1"/>
    <col min="6657" max="6657" width="17.625" customWidth="1"/>
    <col min="6658" max="6658" width="83.875" customWidth="1"/>
    <col min="6659" max="6659" width="17.25" customWidth="1"/>
    <col min="6660" max="6660" width="21.125" customWidth="1"/>
    <col min="6661" max="6661" width="15.75" customWidth="1"/>
    <col min="6913" max="6913" width="17.625" customWidth="1"/>
    <col min="6914" max="6914" width="83.875" customWidth="1"/>
    <col min="6915" max="6915" width="17.25" customWidth="1"/>
    <col min="6916" max="6916" width="21.125" customWidth="1"/>
    <col min="6917" max="6917" width="15.75" customWidth="1"/>
    <col min="7169" max="7169" width="17.625" customWidth="1"/>
    <col min="7170" max="7170" width="83.875" customWidth="1"/>
    <col min="7171" max="7171" width="17.25" customWidth="1"/>
    <col min="7172" max="7172" width="21.125" customWidth="1"/>
    <col min="7173" max="7173" width="15.75" customWidth="1"/>
    <col min="7425" max="7425" width="17.625" customWidth="1"/>
    <col min="7426" max="7426" width="83.875" customWidth="1"/>
    <col min="7427" max="7427" width="17.25" customWidth="1"/>
    <col min="7428" max="7428" width="21.125" customWidth="1"/>
    <col min="7429" max="7429" width="15.75" customWidth="1"/>
    <col min="7681" max="7681" width="17.625" customWidth="1"/>
    <col min="7682" max="7682" width="83.875" customWidth="1"/>
    <col min="7683" max="7683" width="17.25" customWidth="1"/>
    <col min="7684" max="7684" width="21.125" customWidth="1"/>
    <col min="7685" max="7685" width="15.75" customWidth="1"/>
    <col min="7937" max="7937" width="17.625" customWidth="1"/>
    <col min="7938" max="7938" width="83.875" customWidth="1"/>
    <col min="7939" max="7939" width="17.25" customWidth="1"/>
    <col min="7940" max="7940" width="21.125" customWidth="1"/>
    <col min="7941" max="7941" width="15.75" customWidth="1"/>
    <col min="8193" max="8193" width="17.625" customWidth="1"/>
    <col min="8194" max="8194" width="83.875" customWidth="1"/>
    <col min="8195" max="8195" width="17.25" customWidth="1"/>
    <col min="8196" max="8196" width="21.125" customWidth="1"/>
    <col min="8197" max="8197" width="15.75" customWidth="1"/>
    <col min="8449" max="8449" width="17.625" customWidth="1"/>
    <col min="8450" max="8450" width="83.875" customWidth="1"/>
    <col min="8451" max="8451" width="17.25" customWidth="1"/>
    <col min="8452" max="8452" width="21.125" customWidth="1"/>
    <col min="8453" max="8453" width="15.75" customWidth="1"/>
    <col min="8705" max="8705" width="17.625" customWidth="1"/>
    <col min="8706" max="8706" width="83.875" customWidth="1"/>
    <col min="8707" max="8707" width="17.25" customWidth="1"/>
    <col min="8708" max="8708" width="21.125" customWidth="1"/>
    <col min="8709" max="8709" width="15.75" customWidth="1"/>
    <col min="8961" max="8961" width="17.625" customWidth="1"/>
    <col min="8962" max="8962" width="83.875" customWidth="1"/>
    <col min="8963" max="8963" width="17.25" customWidth="1"/>
    <col min="8964" max="8964" width="21.125" customWidth="1"/>
    <col min="8965" max="8965" width="15.75" customWidth="1"/>
    <col min="9217" max="9217" width="17.625" customWidth="1"/>
    <col min="9218" max="9218" width="83.875" customWidth="1"/>
    <col min="9219" max="9219" width="17.25" customWidth="1"/>
    <col min="9220" max="9220" width="21.125" customWidth="1"/>
    <col min="9221" max="9221" width="15.75" customWidth="1"/>
    <col min="9473" max="9473" width="17.625" customWidth="1"/>
    <col min="9474" max="9474" width="83.875" customWidth="1"/>
    <col min="9475" max="9475" width="17.25" customWidth="1"/>
    <col min="9476" max="9476" width="21.125" customWidth="1"/>
    <col min="9477" max="9477" width="15.75" customWidth="1"/>
    <col min="9729" max="9729" width="17.625" customWidth="1"/>
    <col min="9730" max="9730" width="83.875" customWidth="1"/>
    <col min="9731" max="9731" width="17.25" customWidth="1"/>
    <col min="9732" max="9732" width="21.125" customWidth="1"/>
    <col min="9733" max="9733" width="15.75" customWidth="1"/>
    <col min="9985" max="9985" width="17.625" customWidth="1"/>
    <col min="9986" max="9986" width="83.875" customWidth="1"/>
    <col min="9987" max="9987" width="17.25" customWidth="1"/>
    <col min="9988" max="9988" width="21.125" customWidth="1"/>
    <col min="9989" max="9989" width="15.75" customWidth="1"/>
    <col min="10241" max="10241" width="17.625" customWidth="1"/>
    <col min="10242" max="10242" width="83.875" customWidth="1"/>
    <col min="10243" max="10243" width="17.25" customWidth="1"/>
    <col min="10244" max="10244" width="21.125" customWidth="1"/>
    <col min="10245" max="10245" width="15.75" customWidth="1"/>
    <col min="10497" max="10497" width="17.625" customWidth="1"/>
    <col min="10498" max="10498" width="83.875" customWidth="1"/>
    <col min="10499" max="10499" width="17.25" customWidth="1"/>
    <col min="10500" max="10500" width="21.125" customWidth="1"/>
    <col min="10501" max="10501" width="15.75" customWidth="1"/>
    <col min="10753" max="10753" width="17.625" customWidth="1"/>
    <col min="10754" max="10754" width="83.875" customWidth="1"/>
    <col min="10755" max="10755" width="17.25" customWidth="1"/>
    <col min="10756" max="10756" width="21.125" customWidth="1"/>
    <col min="10757" max="10757" width="15.75" customWidth="1"/>
    <col min="11009" max="11009" width="17.625" customWidth="1"/>
    <col min="11010" max="11010" width="83.875" customWidth="1"/>
    <col min="11011" max="11011" width="17.25" customWidth="1"/>
    <col min="11012" max="11012" width="21.125" customWidth="1"/>
    <col min="11013" max="11013" width="15.75" customWidth="1"/>
    <col min="11265" max="11265" width="17.625" customWidth="1"/>
    <col min="11266" max="11266" width="83.875" customWidth="1"/>
    <col min="11267" max="11267" width="17.25" customWidth="1"/>
    <col min="11268" max="11268" width="21.125" customWidth="1"/>
    <col min="11269" max="11269" width="15.75" customWidth="1"/>
    <col min="11521" max="11521" width="17.625" customWidth="1"/>
    <col min="11522" max="11522" width="83.875" customWidth="1"/>
    <col min="11523" max="11523" width="17.25" customWidth="1"/>
    <col min="11524" max="11524" width="21.125" customWidth="1"/>
    <col min="11525" max="11525" width="15.75" customWidth="1"/>
    <col min="11777" max="11777" width="17.625" customWidth="1"/>
    <col min="11778" max="11778" width="83.875" customWidth="1"/>
    <col min="11779" max="11779" width="17.25" customWidth="1"/>
    <col min="11780" max="11780" width="21.125" customWidth="1"/>
    <col min="11781" max="11781" width="15.75" customWidth="1"/>
    <col min="12033" max="12033" width="17.625" customWidth="1"/>
    <col min="12034" max="12034" width="83.875" customWidth="1"/>
    <col min="12035" max="12035" width="17.25" customWidth="1"/>
    <col min="12036" max="12036" width="21.125" customWidth="1"/>
    <col min="12037" max="12037" width="15.75" customWidth="1"/>
    <col min="12289" max="12289" width="17.625" customWidth="1"/>
    <col min="12290" max="12290" width="83.875" customWidth="1"/>
    <col min="12291" max="12291" width="17.25" customWidth="1"/>
    <col min="12292" max="12292" width="21.125" customWidth="1"/>
    <col min="12293" max="12293" width="15.75" customWidth="1"/>
    <col min="12545" max="12545" width="17.625" customWidth="1"/>
    <col min="12546" max="12546" width="83.875" customWidth="1"/>
    <col min="12547" max="12547" width="17.25" customWidth="1"/>
    <col min="12548" max="12548" width="21.125" customWidth="1"/>
    <col min="12549" max="12549" width="15.75" customWidth="1"/>
    <col min="12801" max="12801" width="17.625" customWidth="1"/>
    <col min="12802" max="12802" width="83.875" customWidth="1"/>
    <col min="12803" max="12803" width="17.25" customWidth="1"/>
    <col min="12804" max="12804" width="21.125" customWidth="1"/>
    <col min="12805" max="12805" width="15.75" customWidth="1"/>
    <col min="13057" max="13057" width="17.625" customWidth="1"/>
    <col min="13058" max="13058" width="83.875" customWidth="1"/>
    <col min="13059" max="13059" width="17.25" customWidth="1"/>
    <col min="13060" max="13060" width="21.125" customWidth="1"/>
    <col min="13061" max="13061" width="15.75" customWidth="1"/>
    <col min="13313" max="13313" width="17.625" customWidth="1"/>
    <col min="13314" max="13314" width="83.875" customWidth="1"/>
    <col min="13315" max="13315" width="17.25" customWidth="1"/>
    <col min="13316" max="13316" width="21.125" customWidth="1"/>
    <col min="13317" max="13317" width="15.75" customWidth="1"/>
    <col min="13569" max="13569" width="17.625" customWidth="1"/>
    <col min="13570" max="13570" width="83.875" customWidth="1"/>
    <col min="13571" max="13571" width="17.25" customWidth="1"/>
    <col min="13572" max="13572" width="21.125" customWidth="1"/>
    <col min="13573" max="13573" width="15.75" customWidth="1"/>
    <col min="13825" max="13825" width="17.625" customWidth="1"/>
    <col min="13826" max="13826" width="83.875" customWidth="1"/>
    <col min="13827" max="13827" width="17.25" customWidth="1"/>
    <col min="13828" max="13828" width="21.125" customWidth="1"/>
    <col min="13829" max="13829" width="15.75" customWidth="1"/>
    <col min="14081" max="14081" width="17.625" customWidth="1"/>
    <col min="14082" max="14082" width="83.875" customWidth="1"/>
    <col min="14083" max="14083" width="17.25" customWidth="1"/>
    <col min="14084" max="14084" width="21.125" customWidth="1"/>
    <col min="14085" max="14085" width="15.75" customWidth="1"/>
    <col min="14337" max="14337" width="17.625" customWidth="1"/>
    <col min="14338" max="14338" width="83.875" customWidth="1"/>
    <col min="14339" max="14339" width="17.25" customWidth="1"/>
    <col min="14340" max="14340" width="21.125" customWidth="1"/>
    <col min="14341" max="14341" width="15.75" customWidth="1"/>
    <col min="14593" max="14593" width="17.625" customWidth="1"/>
    <col min="14594" max="14594" width="83.875" customWidth="1"/>
    <col min="14595" max="14595" width="17.25" customWidth="1"/>
    <col min="14596" max="14596" width="21.125" customWidth="1"/>
    <col min="14597" max="14597" width="15.75" customWidth="1"/>
    <col min="14849" max="14849" width="17.625" customWidth="1"/>
    <col min="14850" max="14850" width="83.875" customWidth="1"/>
    <col min="14851" max="14851" width="17.25" customWidth="1"/>
    <col min="14852" max="14852" width="21.125" customWidth="1"/>
    <col min="14853" max="14853" width="15.75" customWidth="1"/>
    <col min="15105" max="15105" width="17.625" customWidth="1"/>
    <col min="15106" max="15106" width="83.875" customWidth="1"/>
    <col min="15107" max="15107" width="17.25" customWidth="1"/>
    <col min="15108" max="15108" width="21.125" customWidth="1"/>
    <col min="15109" max="15109" width="15.75" customWidth="1"/>
    <col min="15361" max="15361" width="17.625" customWidth="1"/>
    <col min="15362" max="15362" width="83.875" customWidth="1"/>
    <col min="15363" max="15363" width="17.25" customWidth="1"/>
    <col min="15364" max="15364" width="21.125" customWidth="1"/>
    <col min="15365" max="15365" width="15.75" customWidth="1"/>
    <col min="15617" max="15617" width="17.625" customWidth="1"/>
    <col min="15618" max="15618" width="83.875" customWidth="1"/>
    <col min="15619" max="15619" width="17.25" customWidth="1"/>
    <col min="15620" max="15620" width="21.125" customWidth="1"/>
    <col min="15621" max="15621" width="15.75" customWidth="1"/>
    <col min="15873" max="15873" width="17.625" customWidth="1"/>
    <col min="15874" max="15874" width="83.875" customWidth="1"/>
    <col min="15875" max="15875" width="17.25" customWidth="1"/>
    <col min="15876" max="15876" width="21.125" customWidth="1"/>
    <col min="15877" max="15877" width="15.75" customWidth="1"/>
    <col min="16129" max="16129" width="17.625" customWidth="1"/>
    <col min="16130" max="16130" width="83.875" customWidth="1"/>
    <col min="16131" max="16131" width="17.25" customWidth="1"/>
    <col min="16132" max="16132" width="21.125" customWidth="1"/>
    <col min="16133" max="16133" width="15.75" customWidth="1"/>
  </cols>
  <sheetData>
    <row r="1" spans="1:5" ht="15.75" thickBot="1" x14ac:dyDescent="0.3"/>
    <row r="2" spans="1:5" ht="50.25" customHeight="1" thickBot="1" x14ac:dyDescent="0.3">
      <c r="A2" s="92" t="s">
        <v>47</v>
      </c>
      <c r="B2" s="92"/>
      <c r="C2" s="92"/>
    </row>
    <row r="3" spans="1:5" ht="17.25" customHeight="1" thickBot="1" x14ac:dyDescent="0.3"/>
    <row r="4" spans="1:5" ht="35.25" customHeight="1" thickBot="1" x14ac:dyDescent="0.3">
      <c r="A4" s="93" t="s">
        <v>0</v>
      </c>
      <c r="B4" s="89" t="s">
        <v>1</v>
      </c>
      <c r="C4" s="90" t="s">
        <v>54</v>
      </c>
      <c r="D4" s="90" t="s">
        <v>53</v>
      </c>
      <c r="E4" s="90" t="s">
        <v>2</v>
      </c>
    </row>
    <row r="5" spans="1:5" ht="24" customHeight="1" thickBot="1" x14ac:dyDescent="0.3">
      <c r="A5" s="93"/>
      <c r="B5" s="89"/>
      <c r="C5" s="90"/>
      <c r="D5" s="90"/>
      <c r="E5" s="90"/>
    </row>
    <row r="6" spans="1:5" ht="15.75" thickBot="1" x14ac:dyDescent="0.3">
      <c r="A6" s="1">
        <v>607</v>
      </c>
      <c r="B6" s="2" t="s">
        <v>3</v>
      </c>
      <c r="C6" s="3">
        <f>1263363.077178*0.75</f>
        <v>947522.30788350001</v>
      </c>
      <c r="D6" s="4">
        <v>987542.95</v>
      </c>
      <c r="E6" s="4">
        <f>C6-D6</f>
        <v>-40020.642116499948</v>
      </c>
    </row>
    <row r="8" spans="1:5" ht="23.25" x14ac:dyDescent="0.35">
      <c r="A8" s="5" t="s">
        <v>4</v>
      </c>
    </row>
    <row r="9" spans="1:5" ht="15.75" thickBot="1" x14ac:dyDescent="0.3"/>
    <row r="10" spans="1:5" ht="36" customHeight="1" thickBot="1" x14ac:dyDescent="0.3">
      <c r="A10" s="93" t="s">
        <v>0</v>
      </c>
      <c r="B10" s="89" t="s">
        <v>1</v>
      </c>
      <c r="C10" s="90" t="s">
        <v>54</v>
      </c>
      <c r="D10" s="90" t="s">
        <v>53</v>
      </c>
      <c r="E10" s="90" t="s">
        <v>2</v>
      </c>
    </row>
    <row r="11" spans="1:5" ht="24" customHeight="1" thickBot="1" x14ac:dyDescent="0.3">
      <c r="A11" s="93"/>
      <c r="B11" s="89"/>
      <c r="C11" s="90"/>
      <c r="D11" s="90"/>
      <c r="E11" s="90"/>
    </row>
    <row r="12" spans="1:5" s="10" customFormat="1" ht="15" customHeight="1" x14ac:dyDescent="0.2">
      <c r="A12" s="6">
        <v>620</v>
      </c>
      <c r="B12" s="7" t="s">
        <v>5</v>
      </c>
      <c r="C12" s="70">
        <v>0</v>
      </c>
      <c r="D12" s="8">
        <v>0</v>
      </c>
      <c r="E12" s="9">
        <f t="shared" ref="E12:E22" si="0">C12-D12</f>
        <v>0</v>
      </c>
    </row>
    <row r="13" spans="1:5" s="10" customFormat="1" ht="15" customHeight="1" x14ac:dyDescent="0.2">
      <c r="A13" s="11">
        <v>621</v>
      </c>
      <c r="B13" s="12" t="s">
        <v>6</v>
      </c>
      <c r="C13" s="71">
        <f>1411802.12*0.75</f>
        <v>1058851.5900000001</v>
      </c>
      <c r="D13" s="17">
        <v>1062157.3999999999</v>
      </c>
      <c r="E13" s="13">
        <f t="shared" si="0"/>
        <v>-3305.809999999823</v>
      </c>
    </row>
    <row r="14" spans="1:5" s="10" customFormat="1" ht="15" customHeight="1" x14ac:dyDescent="0.2">
      <c r="A14" s="11">
        <v>622</v>
      </c>
      <c r="B14" s="12" t="s">
        <v>7</v>
      </c>
      <c r="C14" s="71">
        <f>2669920.48*0.75</f>
        <v>2002440.3599999999</v>
      </c>
      <c r="D14" s="17">
        <v>1738522.64</v>
      </c>
      <c r="E14" s="13">
        <f t="shared" si="0"/>
        <v>263917.71999999997</v>
      </c>
    </row>
    <row r="15" spans="1:5" s="10" customFormat="1" ht="15" customHeight="1" x14ac:dyDescent="0.2">
      <c r="A15" s="11">
        <v>623</v>
      </c>
      <c r="B15" s="12" t="s">
        <v>8</v>
      </c>
      <c r="C15" s="71">
        <f>172197.97*0.75</f>
        <v>129148.47750000001</v>
      </c>
      <c r="D15" s="17">
        <v>72504.11</v>
      </c>
      <c r="E15" s="13">
        <f t="shared" si="0"/>
        <v>56644.367500000008</v>
      </c>
    </row>
    <row r="16" spans="1:5" s="10" customFormat="1" ht="15" customHeight="1" x14ac:dyDescent="0.2">
      <c r="A16" s="11">
        <v>624</v>
      </c>
      <c r="B16" s="12" t="s">
        <v>9</v>
      </c>
      <c r="C16" s="71">
        <f>116500.68*0.75</f>
        <v>87375.51</v>
      </c>
      <c r="D16" s="17">
        <v>74166.77</v>
      </c>
      <c r="E16" s="13">
        <f t="shared" si="0"/>
        <v>13208.739999999991</v>
      </c>
    </row>
    <row r="17" spans="1:5" s="10" customFormat="1" ht="15" customHeight="1" x14ac:dyDescent="0.2">
      <c r="A17" s="11">
        <v>625</v>
      </c>
      <c r="B17" s="12" t="s">
        <v>10</v>
      </c>
      <c r="C17" s="71">
        <f>305920.5*0.75</f>
        <v>229440.375</v>
      </c>
      <c r="D17" s="17">
        <v>252465.84</v>
      </c>
      <c r="E17" s="13">
        <f t="shared" si="0"/>
        <v>-23025.464999999997</v>
      </c>
    </row>
    <row r="18" spans="1:5" s="10" customFormat="1" ht="15" customHeight="1" x14ac:dyDescent="0.2">
      <c r="A18" s="11">
        <v>626</v>
      </c>
      <c r="B18" s="12" t="s">
        <v>11</v>
      </c>
      <c r="C18" s="71">
        <f>7800*0.75</f>
        <v>5850</v>
      </c>
      <c r="D18" s="17">
        <v>9196.64</v>
      </c>
      <c r="E18" s="13">
        <f t="shared" si="0"/>
        <v>-3346.6399999999994</v>
      </c>
    </row>
    <row r="19" spans="1:5" s="10" customFormat="1" ht="15" customHeight="1" x14ac:dyDescent="0.2">
      <c r="A19" s="11">
        <v>627</v>
      </c>
      <c r="B19" s="12" t="s">
        <v>12</v>
      </c>
      <c r="C19" s="71">
        <f>347357.59*0.75</f>
        <v>260518.1925</v>
      </c>
      <c r="D19" s="17">
        <v>199980.96000000002</v>
      </c>
      <c r="E19" s="13">
        <f t="shared" si="0"/>
        <v>60537.232499999984</v>
      </c>
    </row>
    <row r="20" spans="1:5" s="10" customFormat="1" ht="15" customHeight="1" x14ac:dyDescent="0.2">
      <c r="A20" s="11">
        <v>628</v>
      </c>
      <c r="B20" s="12" t="s">
        <v>13</v>
      </c>
      <c r="C20" s="71">
        <f>1076820.88*0.75</f>
        <v>807615.65999999992</v>
      </c>
      <c r="D20" s="17">
        <v>814439.76</v>
      </c>
      <c r="E20" s="13">
        <f t="shared" si="0"/>
        <v>-6824.1000000000931</v>
      </c>
    </row>
    <row r="21" spans="1:5" s="10" customFormat="1" ht="15" customHeight="1" x14ac:dyDescent="0.2">
      <c r="A21" s="11">
        <v>629</v>
      </c>
      <c r="B21" s="12" t="s">
        <v>14</v>
      </c>
      <c r="C21" s="71">
        <f>118630.54*0.75</f>
        <v>88972.904999999999</v>
      </c>
      <c r="D21" s="17">
        <v>81332.94</v>
      </c>
      <c r="E21" s="13">
        <f t="shared" si="0"/>
        <v>7639.9649999999965</v>
      </c>
    </row>
    <row r="22" spans="1:5" s="10" customFormat="1" ht="15" customHeight="1" x14ac:dyDescent="0.2">
      <c r="A22" s="14">
        <v>631</v>
      </c>
      <c r="B22" s="15" t="s">
        <v>15</v>
      </c>
      <c r="C22" s="16">
        <v>0</v>
      </c>
      <c r="D22" s="17">
        <v>-39301.980000000003</v>
      </c>
      <c r="E22" s="13">
        <f t="shared" si="0"/>
        <v>39301.980000000003</v>
      </c>
    </row>
    <row r="23" spans="1:5" s="10" customFormat="1" ht="20.25" customHeight="1" thickBot="1" x14ac:dyDescent="0.3">
      <c r="A23" s="91" t="s">
        <v>16</v>
      </c>
      <c r="B23" s="91"/>
      <c r="C23" s="18">
        <f>SUM(C6:C22)</f>
        <v>5617735.3778835004</v>
      </c>
      <c r="D23" s="18">
        <f>SUM(D6:D22)</f>
        <v>5253008.0299999993</v>
      </c>
      <c r="E23" s="19">
        <f>SUM(E6:E22)</f>
        <v>364727.34788350004</v>
      </c>
    </row>
    <row r="25" spans="1:5" ht="23.25" x14ac:dyDescent="0.35">
      <c r="A25" s="5" t="s">
        <v>17</v>
      </c>
    </row>
    <row r="26" spans="1:5" ht="15.75" thickBot="1" x14ac:dyDescent="0.3"/>
    <row r="27" spans="1:5" ht="37.5" customHeight="1" thickBot="1" x14ac:dyDescent="0.3">
      <c r="A27" s="93" t="s">
        <v>0</v>
      </c>
      <c r="B27" s="89" t="s">
        <v>1</v>
      </c>
      <c r="C27" s="90" t="s">
        <v>54</v>
      </c>
      <c r="D27" s="90" t="s">
        <v>53</v>
      </c>
      <c r="E27" s="90" t="s">
        <v>2</v>
      </c>
    </row>
    <row r="28" spans="1:5" ht="24" customHeight="1" thickBot="1" x14ac:dyDescent="0.3">
      <c r="A28" s="93"/>
      <c r="B28" s="89"/>
      <c r="C28" s="90"/>
      <c r="D28" s="90"/>
      <c r="E28" s="90"/>
    </row>
    <row r="29" spans="1:5" x14ac:dyDescent="0.25">
      <c r="A29" s="20">
        <v>651</v>
      </c>
      <c r="B29" s="21" t="s">
        <v>18</v>
      </c>
      <c r="C29" s="22">
        <f>11500*0.75</f>
        <v>8625</v>
      </c>
      <c r="D29" s="23">
        <v>6668.01</v>
      </c>
      <c r="E29" s="13">
        <f>C29-D29</f>
        <v>1956.9899999999998</v>
      </c>
    </row>
    <row r="30" spans="1:5" x14ac:dyDescent="0.25">
      <c r="A30" s="24">
        <v>659</v>
      </c>
      <c r="B30" s="25" t="s">
        <v>19</v>
      </c>
      <c r="C30" s="22">
        <v>0</v>
      </c>
      <c r="D30" s="26">
        <v>10.65</v>
      </c>
      <c r="E30" s="13">
        <f>C30-D30</f>
        <v>-10.65</v>
      </c>
    </row>
    <row r="31" spans="1:5" x14ac:dyDescent="0.25">
      <c r="A31" s="27">
        <v>649</v>
      </c>
      <c r="B31" s="28" t="s">
        <v>20</v>
      </c>
      <c r="C31" s="22">
        <f>85613.02*0.75</f>
        <v>64209.764999999999</v>
      </c>
      <c r="D31" s="26">
        <v>72705.78</v>
      </c>
      <c r="E31" s="13">
        <f>C31-D31</f>
        <v>-8496.0149999999994</v>
      </c>
    </row>
    <row r="32" spans="1:5" x14ac:dyDescent="0.25">
      <c r="A32" s="29">
        <v>662</v>
      </c>
      <c r="B32" s="25" t="s">
        <v>21</v>
      </c>
      <c r="C32" s="22">
        <f>100*0.75</f>
        <v>75</v>
      </c>
      <c r="D32" s="26">
        <v>16.34</v>
      </c>
      <c r="E32" s="13">
        <f>C32-D32</f>
        <v>58.66</v>
      </c>
    </row>
    <row r="33" spans="1:7" s="10" customFormat="1" ht="20.25" customHeight="1" thickBot="1" x14ac:dyDescent="0.3">
      <c r="A33" s="91" t="s">
        <v>16</v>
      </c>
      <c r="B33" s="91"/>
      <c r="C33" s="30">
        <f>SUM(C29:C32)</f>
        <v>72909.764999999999</v>
      </c>
      <c r="D33" s="31">
        <f>SUM(D29:D32)</f>
        <v>79400.78</v>
      </c>
      <c r="E33" s="31">
        <f>SUM(E29:E32)</f>
        <v>-6491.0149999999994</v>
      </c>
    </row>
    <row r="34" spans="1:7" x14ac:dyDescent="0.25">
      <c r="C34" s="32"/>
    </row>
    <row r="35" spans="1:7" ht="23.25" x14ac:dyDescent="0.35">
      <c r="A35" s="5" t="s">
        <v>22</v>
      </c>
      <c r="C35" s="32"/>
    </row>
    <row r="36" spans="1:7" ht="15.75" thickBot="1" x14ac:dyDescent="0.3">
      <c r="C36" s="32"/>
      <c r="G36" s="33"/>
    </row>
    <row r="37" spans="1:7" ht="36.75" customHeight="1" thickBot="1" x14ac:dyDescent="0.3">
      <c r="A37" s="93" t="s">
        <v>0</v>
      </c>
      <c r="B37" s="89" t="s">
        <v>1</v>
      </c>
      <c r="C37" s="90" t="s">
        <v>54</v>
      </c>
      <c r="D37" s="90" t="s">
        <v>53</v>
      </c>
      <c r="E37" s="90" t="s">
        <v>2</v>
      </c>
    </row>
    <row r="38" spans="1:7" ht="25.5" customHeight="1" thickBot="1" x14ac:dyDescent="0.3">
      <c r="A38" s="93"/>
      <c r="B38" s="89"/>
      <c r="C38" s="90"/>
      <c r="D38" s="90"/>
      <c r="E38" s="90"/>
    </row>
    <row r="39" spans="1:7" x14ac:dyDescent="0.25">
      <c r="A39" s="20">
        <v>640</v>
      </c>
      <c r="B39" s="21" t="s">
        <v>23</v>
      </c>
      <c r="C39" s="22">
        <f>8869904.4792*0.75</f>
        <v>6652428.3594000004</v>
      </c>
      <c r="D39" s="23">
        <v>6364608.3300000001</v>
      </c>
      <c r="E39" s="13">
        <f t="shared" ref="E39:E47" si="1">C39-D39</f>
        <v>287820.02940000035</v>
      </c>
    </row>
    <row r="40" spans="1:7" x14ac:dyDescent="0.25">
      <c r="A40" s="65">
        <v>64005</v>
      </c>
      <c r="B40" s="28" t="s">
        <v>48</v>
      </c>
      <c r="C40" s="22">
        <f>81044*0.75</f>
        <v>60783</v>
      </c>
      <c r="D40" s="35">
        <v>33951.699999999997</v>
      </c>
      <c r="E40" s="13">
        <f t="shared" si="1"/>
        <v>26831.300000000003</v>
      </c>
    </row>
    <row r="41" spans="1:7" x14ac:dyDescent="0.25">
      <c r="A41" s="68">
        <v>64006</v>
      </c>
      <c r="B41" s="66" t="s">
        <v>49</v>
      </c>
      <c r="C41" s="22">
        <f>167978.31*0.75</f>
        <v>125983.7325</v>
      </c>
      <c r="D41" s="35">
        <v>83927.52</v>
      </c>
      <c r="E41" s="13">
        <f t="shared" si="1"/>
        <v>42056.212499999994</v>
      </c>
    </row>
    <row r="42" spans="1:7" x14ac:dyDescent="0.25">
      <c r="A42" s="73">
        <v>64007</v>
      </c>
      <c r="B42" s="74" t="s">
        <v>52</v>
      </c>
      <c r="C42" s="22">
        <f>36729.62*0.75</f>
        <v>27547.215000000004</v>
      </c>
      <c r="D42" s="35">
        <v>40210</v>
      </c>
      <c r="E42" s="13">
        <f t="shared" si="1"/>
        <v>-12662.784999999996</v>
      </c>
    </row>
    <row r="43" spans="1:7" x14ac:dyDescent="0.25">
      <c r="A43" s="69">
        <v>64008</v>
      </c>
      <c r="B43" s="66" t="s">
        <v>50</v>
      </c>
      <c r="C43" s="22">
        <f>117124.34*0.75</f>
        <v>87843.255000000005</v>
      </c>
      <c r="D43" s="35">
        <v>55186.49</v>
      </c>
      <c r="E43" s="13">
        <f t="shared" si="1"/>
        <v>32656.765000000007</v>
      </c>
    </row>
    <row r="44" spans="1:7" x14ac:dyDescent="0.25">
      <c r="A44" s="34">
        <v>6404</v>
      </c>
      <c r="B44" s="64" t="s">
        <v>24</v>
      </c>
      <c r="C44" s="72">
        <f>227267.780622*0.75</f>
        <v>170450.83546649999</v>
      </c>
      <c r="D44" s="35">
        <v>101718.7</v>
      </c>
      <c r="E44" s="13">
        <f t="shared" si="1"/>
        <v>68732.135466499996</v>
      </c>
    </row>
    <row r="45" spans="1:7" x14ac:dyDescent="0.25">
      <c r="A45" s="34">
        <v>6405</v>
      </c>
      <c r="B45" s="28" t="s">
        <v>25</v>
      </c>
      <c r="C45" s="22">
        <f>1895640.67*0.75</f>
        <v>1421730.5024999999</v>
      </c>
      <c r="D45" s="35">
        <v>1044043.59</v>
      </c>
      <c r="E45" s="13">
        <f t="shared" si="1"/>
        <v>377686.91249999998</v>
      </c>
    </row>
    <row r="46" spans="1:7" x14ac:dyDescent="0.25">
      <c r="A46" s="24">
        <v>641</v>
      </c>
      <c r="B46" s="25" t="s">
        <v>26</v>
      </c>
      <c r="C46" s="22">
        <f>17321.26*0.75</f>
        <v>12990.945</v>
      </c>
      <c r="D46" s="26">
        <v>40816.44</v>
      </c>
      <c r="E46" s="13">
        <f t="shared" si="1"/>
        <v>-27825.495000000003</v>
      </c>
    </row>
    <row r="47" spans="1:7" x14ac:dyDescent="0.25">
      <c r="A47" s="27">
        <v>642</v>
      </c>
      <c r="B47" s="28" t="s">
        <v>27</v>
      </c>
      <c r="C47" s="22">
        <f>2428579.84*0.75</f>
        <v>1821434.8799999999</v>
      </c>
      <c r="D47" s="26">
        <v>1982802.29</v>
      </c>
      <c r="E47" s="13">
        <f t="shared" si="1"/>
        <v>-161367.41000000015</v>
      </c>
    </row>
    <row r="48" spans="1:7" ht="15.75" customHeight="1" thickBot="1" x14ac:dyDescent="0.3">
      <c r="A48" s="91" t="s">
        <v>16</v>
      </c>
      <c r="B48" s="91"/>
      <c r="C48" s="30">
        <f>SUM(C39:C47)</f>
        <v>10381192.724866502</v>
      </c>
      <c r="D48" s="31">
        <f>SUM(D39:D47)</f>
        <v>9747265.0600000005</v>
      </c>
      <c r="E48" s="31">
        <f>SUM(E39:E47)</f>
        <v>633927.66486650018</v>
      </c>
    </row>
    <row r="49" spans="1:8" x14ac:dyDescent="0.25">
      <c r="C49" s="32"/>
    </row>
    <row r="50" spans="1:8" ht="23.25" x14ac:dyDescent="0.35">
      <c r="A50" s="5" t="s">
        <v>28</v>
      </c>
      <c r="C50" s="32"/>
    </row>
    <row r="51" spans="1:8" ht="15.75" thickBot="1" x14ac:dyDescent="0.3">
      <c r="C51" s="32"/>
    </row>
    <row r="52" spans="1:8" ht="27.75" customHeight="1" thickBot="1" x14ac:dyDescent="0.3">
      <c r="A52" s="93" t="s">
        <v>0</v>
      </c>
      <c r="B52" s="89" t="s">
        <v>1</v>
      </c>
      <c r="C52" s="90" t="s">
        <v>54</v>
      </c>
      <c r="D52" s="90" t="s">
        <v>53</v>
      </c>
      <c r="E52" s="90" t="s">
        <v>2</v>
      </c>
      <c r="F52" s="32"/>
      <c r="G52" s="32"/>
      <c r="H52" s="32"/>
    </row>
    <row r="53" spans="1:8" ht="30.75" customHeight="1" thickBot="1" x14ac:dyDescent="0.3">
      <c r="A53" s="93"/>
      <c r="B53" s="89"/>
      <c r="C53" s="90"/>
      <c r="D53" s="90"/>
      <c r="E53" s="90"/>
      <c r="F53" s="32"/>
      <c r="G53" s="36"/>
      <c r="H53" s="32"/>
    </row>
    <row r="54" spans="1:8" x14ac:dyDescent="0.25">
      <c r="A54" s="20">
        <v>66</v>
      </c>
      <c r="B54" s="21" t="s">
        <v>21</v>
      </c>
      <c r="C54" s="22">
        <f>65000*0.75</f>
        <v>48750</v>
      </c>
      <c r="D54" s="37">
        <v>1339.76</v>
      </c>
      <c r="E54" s="13">
        <f>C54-D54</f>
        <v>47410.239999999998</v>
      </c>
      <c r="F54" s="32"/>
      <c r="G54" s="36"/>
      <c r="H54" s="32"/>
    </row>
    <row r="55" spans="1:8" x14ac:dyDescent="0.25">
      <c r="A55" s="24">
        <v>678</v>
      </c>
      <c r="B55" s="25" t="s">
        <v>29</v>
      </c>
      <c r="C55" s="22">
        <f>5040.36*0.75</f>
        <v>3780.2699999999995</v>
      </c>
      <c r="D55" s="38">
        <v>11250.43</v>
      </c>
      <c r="E55" s="13">
        <f>C55-D55</f>
        <v>-7470.1600000000008</v>
      </c>
      <c r="F55" s="32"/>
      <c r="G55" s="36"/>
      <c r="H55" s="32"/>
    </row>
    <row r="56" spans="1:8" x14ac:dyDescent="0.25">
      <c r="A56" s="39">
        <v>68</v>
      </c>
      <c r="B56" s="28" t="s">
        <v>30</v>
      </c>
      <c r="C56" s="22">
        <f>621862.86*0.75</f>
        <v>466397.14500000002</v>
      </c>
      <c r="D56" s="38">
        <v>454358.09</v>
      </c>
      <c r="E56" s="13">
        <f>C56-D56</f>
        <v>12039.054999999993</v>
      </c>
      <c r="F56" s="32"/>
      <c r="G56" s="36"/>
      <c r="H56" s="32"/>
    </row>
    <row r="57" spans="1:8" x14ac:dyDescent="0.25">
      <c r="A57" s="29">
        <v>694</v>
      </c>
      <c r="B57" s="25" t="s">
        <v>31</v>
      </c>
      <c r="C57" s="40">
        <f>37430*0.75</f>
        <v>28072.5</v>
      </c>
      <c r="D57" s="38">
        <v>-34904.43</v>
      </c>
      <c r="E57" s="13">
        <f>C57-D57</f>
        <v>62976.93</v>
      </c>
      <c r="F57" s="32"/>
      <c r="G57" s="36"/>
      <c r="H57" s="32"/>
    </row>
    <row r="58" spans="1:8" ht="15.75" customHeight="1" thickBot="1" x14ac:dyDescent="0.3">
      <c r="A58" s="91" t="s">
        <v>16</v>
      </c>
      <c r="B58" s="91"/>
      <c r="C58" s="30">
        <f>SUM(C54:C57)</f>
        <v>546999.91500000004</v>
      </c>
      <c r="D58" s="31">
        <f>SUM(D54:D57)</f>
        <v>432043.85000000003</v>
      </c>
      <c r="E58" s="41">
        <f>SUM(E54:E57)</f>
        <v>114956.06499999999</v>
      </c>
      <c r="F58" s="32"/>
      <c r="G58" s="32"/>
      <c r="H58" s="32"/>
    </row>
    <row r="59" spans="1:8" x14ac:dyDescent="0.25">
      <c r="E59" s="32"/>
      <c r="F59" s="32"/>
      <c r="G59" s="32"/>
      <c r="H59" s="32"/>
    </row>
    <row r="61" spans="1:8" x14ac:dyDescent="0.25">
      <c r="A61" s="42" t="s">
        <v>32</v>
      </c>
      <c r="C61" s="43">
        <f>C23+C33+C48+C58</f>
        <v>16618837.782750003</v>
      </c>
      <c r="D61" s="43">
        <f>D23+D33+D48+D58</f>
        <v>15511717.720000001</v>
      </c>
      <c r="E61" s="43">
        <f>E23+E33+E48+E58</f>
        <v>1107120.0627500003</v>
      </c>
    </row>
    <row r="63" spans="1:8" x14ac:dyDescent="0.25">
      <c r="B63" s="44" t="s">
        <v>33</v>
      </c>
      <c r="C63" s="43">
        <f>C61-'Presupuesto Ingresos'!C18</f>
        <v>256743.05775000155</v>
      </c>
      <c r="D63" s="43">
        <f>D61-'Presupuesto Ingresos'!E18</f>
        <v>582403.33999999985</v>
      </c>
      <c r="E63" s="45">
        <f>E61-'Presupuesto Ingresos'!F18</f>
        <v>-325660.2822499997</v>
      </c>
    </row>
  </sheetData>
  <mergeCells count="30">
    <mergeCell ref="A33:B33"/>
    <mergeCell ref="A27:A28"/>
    <mergeCell ref="E52:E53"/>
    <mergeCell ref="A58:B58"/>
    <mergeCell ref="A37:A38"/>
    <mergeCell ref="B37:B38"/>
    <mergeCell ref="C37:C38"/>
    <mergeCell ref="D37:D38"/>
    <mergeCell ref="A52:A53"/>
    <mergeCell ref="B52:B53"/>
    <mergeCell ref="C52:C53"/>
    <mergeCell ref="D52:D53"/>
    <mergeCell ref="E37:E38"/>
    <mergeCell ref="A48:B48"/>
    <mergeCell ref="A2:C2"/>
    <mergeCell ref="A4:A5"/>
    <mergeCell ref="B4:B5"/>
    <mergeCell ref="C4:C5"/>
    <mergeCell ref="A10:A11"/>
    <mergeCell ref="B10:B11"/>
    <mergeCell ref="C10:C11"/>
    <mergeCell ref="B27:B28"/>
    <mergeCell ref="C27:C28"/>
    <mergeCell ref="D4:D5"/>
    <mergeCell ref="E4:E5"/>
    <mergeCell ref="A23:B23"/>
    <mergeCell ref="D10:D11"/>
    <mergeCell ref="E10:E11"/>
    <mergeCell ref="D27:D28"/>
    <mergeCell ref="E27:E28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topLeftCell="B1" zoomScale="85" zoomScaleNormal="85" workbookViewId="0">
      <selection activeCell="C69" sqref="C69"/>
    </sheetView>
  </sheetViews>
  <sheetFormatPr baseColWidth="10" defaultRowHeight="15" x14ac:dyDescent="0.25"/>
  <cols>
    <col min="1" max="1" width="25.25" customWidth="1"/>
    <col min="2" max="2" width="72.25" customWidth="1"/>
    <col min="3" max="3" width="20.625" customWidth="1"/>
    <col min="4" max="4" width="4.875" customWidth="1"/>
    <col min="5" max="5" width="46.375" customWidth="1"/>
    <col min="6" max="6" width="15.75" customWidth="1"/>
    <col min="7" max="7" width="12.375" customWidth="1"/>
    <col min="257" max="257" width="25.25" customWidth="1"/>
    <col min="258" max="258" width="72.25" customWidth="1"/>
    <col min="259" max="259" width="20.625" customWidth="1"/>
    <col min="260" max="260" width="12.375" customWidth="1"/>
    <col min="261" max="261" width="46.375" customWidth="1"/>
    <col min="262" max="262" width="15.75" customWidth="1"/>
    <col min="263" max="263" width="12.375" customWidth="1"/>
    <col min="513" max="513" width="25.25" customWidth="1"/>
    <col min="514" max="514" width="72.25" customWidth="1"/>
    <col min="515" max="515" width="20.625" customWidth="1"/>
    <col min="516" max="516" width="12.375" customWidth="1"/>
    <col min="517" max="517" width="46.375" customWidth="1"/>
    <col min="518" max="518" width="15.75" customWidth="1"/>
    <col min="519" max="519" width="12.375" customWidth="1"/>
    <col min="769" max="769" width="25.25" customWidth="1"/>
    <col min="770" max="770" width="72.25" customWidth="1"/>
    <col min="771" max="771" width="20.625" customWidth="1"/>
    <col min="772" max="772" width="12.375" customWidth="1"/>
    <col min="773" max="773" width="46.375" customWidth="1"/>
    <col min="774" max="774" width="15.75" customWidth="1"/>
    <col min="775" max="775" width="12.375" customWidth="1"/>
    <col min="1025" max="1025" width="25.25" customWidth="1"/>
    <col min="1026" max="1026" width="72.25" customWidth="1"/>
    <col min="1027" max="1027" width="20.625" customWidth="1"/>
    <col min="1028" max="1028" width="12.375" customWidth="1"/>
    <col min="1029" max="1029" width="46.375" customWidth="1"/>
    <col min="1030" max="1030" width="15.75" customWidth="1"/>
    <col min="1031" max="1031" width="12.375" customWidth="1"/>
    <col min="1281" max="1281" width="25.25" customWidth="1"/>
    <col min="1282" max="1282" width="72.25" customWidth="1"/>
    <col min="1283" max="1283" width="20.625" customWidth="1"/>
    <col min="1284" max="1284" width="12.375" customWidth="1"/>
    <col min="1285" max="1285" width="46.375" customWidth="1"/>
    <col min="1286" max="1286" width="15.75" customWidth="1"/>
    <col min="1287" max="1287" width="12.375" customWidth="1"/>
    <col min="1537" max="1537" width="25.25" customWidth="1"/>
    <col min="1538" max="1538" width="72.25" customWidth="1"/>
    <col min="1539" max="1539" width="20.625" customWidth="1"/>
    <col min="1540" max="1540" width="12.375" customWidth="1"/>
    <col min="1541" max="1541" width="46.375" customWidth="1"/>
    <col min="1542" max="1542" width="15.75" customWidth="1"/>
    <col min="1543" max="1543" width="12.375" customWidth="1"/>
    <col min="1793" max="1793" width="25.25" customWidth="1"/>
    <col min="1794" max="1794" width="72.25" customWidth="1"/>
    <col min="1795" max="1795" width="20.625" customWidth="1"/>
    <col min="1796" max="1796" width="12.375" customWidth="1"/>
    <col min="1797" max="1797" width="46.375" customWidth="1"/>
    <col min="1798" max="1798" width="15.75" customWidth="1"/>
    <col min="1799" max="1799" width="12.375" customWidth="1"/>
    <col min="2049" max="2049" width="25.25" customWidth="1"/>
    <col min="2050" max="2050" width="72.25" customWidth="1"/>
    <col min="2051" max="2051" width="20.625" customWidth="1"/>
    <col min="2052" max="2052" width="12.375" customWidth="1"/>
    <col min="2053" max="2053" width="46.375" customWidth="1"/>
    <col min="2054" max="2054" width="15.75" customWidth="1"/>
    <col min="2055" max="2055" width="12.375" customWidth="1"/>
    <col min="2305" max="2305" width="25.25" customWidth="1"/>
    <col min="2306" max="2306" width="72.25" customWidth="1"/>
    <col min="2307" max="2307" width="20.625" customWidth="1"/>
    <col min="2308" max="2308" width="12.375" customWidth="1"/>
    <col min="2309" max="2309" width="46.375" customWidth="1"/>
    <col min="2310" max="2310" width="15.75" customWidth="1"/>
    <col min="2311" max="2311" width="12.375" customWidth="1"/>
    <col min="2561" max="2561" width="25.25" customWidth="1"/>
    <col min="2562" max="2562" width="72.25" customWidth="1"/>
    <col min="2563" max="2563" width="20.625" customWidth="1"/>
    <col min="2564" max="2564" width="12.375" customWidth="1"/>
    <col min="2565" max="2565" width="46.375" customWidth="1"/>
    <col min="2566" max="2566" width="15.75" customWidth="1"/>
    <col min="2567" max="2567" width="12.375" customWidth="1"/>
    <col min="2817" max="2817" width="25.25" customWidth="1"/>
    <col min="2818" max="2818" width="72.25" customWidth="1"/>
    <col min="2819" max="2819" width="20.625" customWidth="1"/>
    <col min="2820" max="2820" width="12.375" customWidth="1"/>
    <col min="2821" max="2821" width="46.375" customWidth="1"/>
    <col min="2822" max="2822" width="15.75" customWidth="1"/>
    <col min="2823" max="2823" width="12.375" customWidth="1"/>
    <col min="3073" max="3073" width="25.25" customWidth="1"/>
    <col min="3074" max="3074" width="72.25" customWidth="1"/>
    <col min="3075" max="3075" width="20.625" customWidth="1"/>
    <col min="3076" max="3076" width="12.375" customWidth="1"/>
    <col min="3077" max="3077" width="46.375" customWidth="1"/>
    <col min="3078" max="3078" width="15.75" customWidth="1"/>
    <col min="3079" max="3079" width="12.375" customWidth="1"/>
    <col min="3329" max="3329" width="25.25" customWidth="1"/>
    <col min="3330" max="3330" width="72.25" customWidth="1"/>
    <col min="3331" max="3331" width="20.625" customWidth="1"/>
    <col min="3332" max="3332" width="12.375" customWidth="1"/>
    <col min="3333" max="3333" width="46.375" customWidth="1"/>
    <col min="3334" max="3334" width="15.75" customWidth="1"/>
    <col min="3335" max="3335" width="12.375" customWidth="1"/>
    <col min="3585" max="3585" width="25.25" customWidth="1"/>
    <col min="3586" max="3586" width="72.25" customWidth="1"/>
    <col min="3587" max="3587" width="20.625" customWidth="1"/>
    <col min="3588" max="3588" width="12.375" customWidth="1"/>
    <col min="3589" max="3589" width="46.375" customWidth="1"/>
    <col min="3590" max="3590" width="15.75" customWidth="1"/>
    <col min="3591" max="3591" width="12.375" customWidth="1"/>
    <col min="3841" max="3841" width="25.25" customWidth="1"/>
    <col min="3842" max="3842" width="72.25" customWidth="1"/>
    <col min="3843" max="3843" width="20.625" customWidth="1"/>
    <col min="3844" max="3844" width="12.375" customWidth="1"/>
    <col min="3845" max="3845" width="46.375" customWidth="1"/>
    <col min="3846" max="3846" width="15.75" customWidth="1"/>
    <col min="3847" max="3847" width="12.375" customWidth="1"/>
    <col min="4097" max="4097" width="25.25" customWidth="1"/>
    <col min="4098" max="4098" width="72.25" customWidth="1"/>
    <col min="4099" max="4099" width="20.625" customWidth="1"/>
    <col min="4100" max="4100" width="12.375" customWidth="1"/>
    <col min="4101" max="4101" width="46.375" customWidth="1"/>
    <col min="4102" max="4102" width="15.75" customWidth="1"/>
    <col min="4103" max="4103" width="12.375" customWidth="1"/>
    <col min="4353" max="4353" width="25.25" customWidth="1"/>
    <col min="4354" max="4354" width="72.25" customWidth="1"/>
    <col min="4355" max="4355" width="20.625" customWidth="1"/>
    <col min="4356" max="4356" width="12.375" customWidth="1"/>
    <col min="4357" max="4357" width="46.375" customWidth="1"/>
    <col min="4358" max="4358" width="15.75" customWidth="1"/>
    <col min="4359" max="4359" width="12.375" customWidth="1"/>
    <col min="4609" max="4609" width="25.25" customWidth="1"/>
    <col min="4610" max="4610" width="72.25" customWidth="1"/>
    <col min="4611" max="4611" width="20.625" customWidth="1"/>
    <col min="4612" max="4612" width="12.375" customWidth="1"/>
    <col min="4613" max="4613" width="46.375" customWidth="1"/>
    <col min="4614" max="4614" width="15.75" customWidth="1"/>
    <col min="4615" max="4615" width="12.375" customWidth="1"/>
    <col min="4865" max="4865" width="25.25" customWidth="1"/>
    <col min="4866" max="4866" width="72.25" customWidth="1"/>
    <col min="4867" max="4867" width="20.625" customWidth="1"/>
    <col min="4868" max="4868" width="12.375" customWidth="1"/>
    <col min="4869" max="4869" width="46.375" customWidth="1"/>
    <col min="4870" max="4870" width="15.75" customWidth="1"/>
    <col min="4871" max="4871" width="12.375" customWidth="1"/>
    <col min="5121" max="5121" width="25.25" customWidth="1"/>
    <col min="5122" max="5122" width="72.25" customWidth="1"/>
    <col min="5123" max="5123" width="20.625" customWidth="1"/>
    <col min="5124" max="5124" width="12.375" customWidth="1"/>
    <col min="5125" max="5125" width="46.375" customWidth="1"/>
    <col min="5126" max="5126" width="15.75" customWidth="1"/>
    <col min="5127" max="5127" width="12.375" customWidth="1"/>
    <col min="5377" max="5377" width="25.25" customWidth="1"/>
    <col min="5378" max="5378" width="72.25" customWidth="1"/>
    <col min="5379" max="5379" width="20.625" customWidth="1"/>
    <col min="5380" max="5380" width="12.375" customWidth="1"/>
    <col min="5381" max="5381" width="46.375" customWidth="1"/>
    <col min="5382" max="5382" width="15.75" customWidth="1"/>
    <col min="5383" max="5383" width="12.375" customWidth="1"/>
    <col min="5633" max="5633" width="25.25" customWidth="1"/>
    <col min="5634" max="5634" width="72.25" customWidth="1"/>
    <col min="5635" max="5635" width="20.625" customWidth="1"/>
    <col min="5636" max="5636" width="12.375" customWidth="1"/>
    <col min="5637" max="5637" width="46.375" customWidth="1"/>
    <col min="5638" max="5638" width="15.75" customWidth="1"/>
    <col min="5639" max="5639" width="12.375" customWidth="1"/>
    <col min="5889" max="5889" width="25.25" customWidth="1"/>
    <col min="5890" max="5890" width="72.25" customWidth="1"/>
    <col min="5891" max="5891" width="20.625" customWidth="1"/>
    <col min="5892" max="5892" width="12.375" customWidth="1"/>
    <col min="5893" max="5893" width="46.375" customWidth="1"/>
    <col min="5894" max="5894" width="15.75" customWidth="1"/>
    <col min="5895" max="5895" width="12.375" customWidth="1"/>
    <col min="6145" max="6145" width="25.25" customWidth="1"/>
    <col min="6146" max="6146" width="72.25" customWidth="1"/>
    <col min="6147" max="6147" width="20.625" customWidth="1"/>
    <col min="6148" max="6148" width="12.375" customWidth="1"/>
    <col min="6149" max="6149" width="46.375" customWidth="1"/>
    <col min="6150" max="6150" width="15.75" customWidth="1"/>
    <col min="6151" max="6151" width="12.375" customWidth="1"/>
    <col min="6401" max="6401" width="25.25" customWidth="1"/>
    <col min="6402" max="6402" width="72.25" customWidth="1"/>
    <col min="6403" max="6403" width="20.625" customWidth="1"/>
    <col min="6404" max="6404" width="12.375" customWidth="1"/>
    <col min="6405" max="6405" width="46.375" customWidth="1"/>
    <col min="6406" max="6406" width="15.75" customWidth="1"/>
    <col min="6407" max="6407" width="12.375" customWidth="1"/>
    <col min="6657" max="6657" width="25.25" customWidth="1"/>
    <col min="6658" max="6658" width="72.25" customWidth="1"/>
    <col min="6659" max="6659" width="20.625" customWidth="1"/>
    <col min="6660" max="6660" width="12.375" customWidth="1"/>
    <col min="6661" max="6661" width="46.375" customWidth="1"/>
    <col min="6662" max="6662" width="15.75" customWidth="1"/>
    <col min="6663" max="6663" width="12.375" customWidth="1"/>
    <col min="6913" max="6913" width="25.25" customWidth="1"/>
    <col min="6914" max="6914" width="72.25" customWidth="1"/>
    <col min="6915" max="6915" width="20.625" customWidth="1"/>
    <col min="6916" max="6916" width="12.375" customWidth="1"/>
    <col min="6917" max="6917" width="46.375" customWidth="1"/>
    <col min="6918" max="6918" width="15.75" customWidth="1"/>
    <col min="6919" max="6919" width="12.375" customWidth="1"/>
    <col min="7169" max="7169" width="25.25" customWidth="1"/>
    <col min="7170" max="7170" width="72.25" customWidth="1"/>
    <col min="7171" max="7171" width="20.625" customWidth="1"/>
    <col min="7172" max="7172" width="12.375" customWidth="1"/>
    <col min="7173" max="7173" width="46.375" customWidth="1"/>
    <col min="7174" max="7174" width="15.75" customWidth="1"/>
    <col min="7175" max="7175" width="12.375" customWidth="1"/>
    <col min="7425" max="7425" width="25.25" customWidth="1"/>
    <col min="7426" max="7426" width="72.25" customWidth="1"/>
    <col min="7427" max="7427" width="20.625" customWidth="1"/>
    <col min="7428" max="7428" width="12.375" customWidth="1"/>
    <col min="7429" max="7429" width="46.375" customWidth="1"/>
    <col min="7430" max="7430" width="15.75" customWidth="1"/>
    <col min="7431" max="7431" width="12.375" customWidth="1"/>
    <col min="7681" max="7681" width="25.25" customWidth="1"/>
    <col min="7682" max="7682" width="72.25" customWidth="1"/>
    <col min="7683" max="7683" width="20.625" customWidth="1"/>
    <col min="7684" max="7684" width="12.375" customWidth="1"/>
    <col min="7685" max="7685" width="46.375" customWidth="1"/>
    <col min="7686" max="7686" width="15.75" customWidth="1"/>
    <col min="7687" max="7687" width="12.375" customWidth="1"/>
    <col min="7937" max="7937" width="25.25" customWidth="1"/>
    <col min="7938" max="7938" width="72.25" customWidth="1"/>
    <col min="7939" max="7939" width="20.625" customWidth="1"/>
    <col min="7940" max="7940" width="12.375" customWidth="1"/>
    <col min="7941" max="7941" width="46.375" customWidth="1"/>
    <col min="7942" max="7942" width="15.75" customWidth="1"/>
    <col min="7943" max="7943" width="12.375" customWidth="1"/>
    <col min="8193" max="8193" width="25.25" customWidth="1"/>
    <col min="8194" max="8194" width="72.25" customWidth="1"/>
    <col min="8195" max="8195" width="20.625" customWidth="1"/>
    <col min="8196" max="8196" width="12.375" customWidth="1"/>
    <col min="8197" max="8197" width="46.375" customWidth="1"/>
    <col min="8198" max="8198" width="15.75" customWidth="1"/>
    <col min="8199" max="8199" width="12.375" customWidth="1"/>
    <col min="8449" max="8449" width="25.25" customWidth="1"/>
    <col min="8450" max="8450" width="72.25" customWidth="1"/>
    <col min="8451" max="8451" width="20.625" customWidth="1"/>
    <col min="8452" max="8452" width="12.375" customWidth="1"/>
    <col min="8453" max="8453" width="46.375" customWidth="1"/>
    <col min="8454" max="8454" width="15.75" customWidth="1"/>
    <col min="8455" max="8455" width="12.375" customWidth="1"/>
    <col min="8705" max="8705" width="25.25" customWidth="1"/>
    <col min="8706" max="8706" width="72.25" customWidth="1"/>
    <col min="8707" max="8707" width="20.625" customWidth="1"/>
    <col min="8708" max="8708" width="12.375" customWidth="1"/>
    <col min="8709" max="8709" width="46.375" customWidth="1"/>
    <col min="8710" max="8710" width="15.75" customWidth="1"/>
    <col min="8711" max="8711" width="12.375" customWidth="1"/>
    <col min="8961" max="8961" width="25.25" customWidth="1"/>
    <col min="8962" max="8962" width="72.25" customWidth="1"/>
    <col min="8963" max="8963" width="20.625" customWidth="1"/>
    <col min="8964" max="8964" width="12.375" customWidth="1"/>
    <col min="8965" max="8965" width="46.375" customWidth="1"/>
    <col min="8966" max="8966" width="15.75" customWidth="1"/>
    <col min="8967" max="8967" width="12.375" customWidth="1"/>
    <col min="9217" max="9217" width="25.25" customWidth="1"/>
    <col min="9218" max="9218" width="72.25" customWidth="1"/>
    <col min="9219" max="9219" width="20.625" customWidth="1"/>
    <col min="9220" max="9220" width="12.375" customWidth="1"/>
    <col min="9221" max="9221" width="46.375" customWidth="1"/>
    <col min="9222" max="9222" width="15.75" customWidth="1"/>
    <col min="9223" max="9223" width="12.375" customWidth="1"/>
    <col min="9473" max="9473" width="25.25" customWidth="1"/>
    <col min="9474" max="9474" width="72.25" customWidth="1"/>
    <col min="9475" max="9475" width="20.625" customWidth="1"/>
    <col min="9476" max="9476" width="12.375" customWidth="1"/>
    <col min="9477" max="9477" width="46.375" customWidth="1"/>
    <col min="9478" max="9478" width="15.75" customWidth="1"/>
    <col min="9479" max="9479" width="12.375" customWidth="1"/>
    <col min="9729" max="9729" width="25.25" customWidth="1"/>
    <col min="9730" max="9730" width="72.25" customWidth="1"/>
    <col min="9731" max="9731" width="20.625" customWidth="1"/>
    <col min="9732" max="9732" width="12.375" customWidth="1"/>
    <col min="9733" max="9733" width="46.375" customWidth="1"/>
    <col min="9734" max="9734" width="15.75" customWidth="1"/>
    <col min="9735" max="9735" width="12.375" customWidth="1"/>
    <col min="9985" max="9985" width="25.25" customWidth="1"/>
    <col min="9986" max="9986" width="72.25" customWidth="1"/>
    <col min="9987" max="9987" width="20.625" customWidth="1"/>
    <col min="9988" max="9988" width="12.375" customWidth="1"/>
    <col min="9989" max="9989" width="46.375" customWidth="1"/>
    <col min="9990" max="9990" width="15.75" customWidth="1"/>
    <col min="9991" max="9991" width="12.375" customWidth="1"/>
    <col min="10241" max="10241" width="25.25" customWidth="1"/>
    <col min="10242" max="10242" width="72.25" customWidth="1"/>
    <col min="10243" max="10243" width="20.625" customWidth="1"/>
    <col min="10244" max="10244" width="12.375" customWidth="1"/>
    <col min="10245" max="10245" width="46.375" customWidth="1"/>
    <col min="10246" max="10246" width="15.75" customWidth="1"/>
    <col min="10247" max="10247" width="12.375" customWidth="1"/>
    <col min="10497" max="10497" width="25.25" customWidth="1"/>
    <col min="10498" max="10498" width="72.25" customWidth="1"/>
    <col min="10499" max="10499" width="20.625" customWidth="1"/>
    <col min="10500" max="10500" width="12.375" customWidth="1"/>
    <col min="10501" max="10501" width="46.375" customWidth="1"/>
    <col min="10502" max="10502" width="15.75" customWidth="1"/>
    <col min="10503" max="10503" width="12.375" customWidth="1"/>
    <col min="10753" max="10753" width="25.25" customWidth="1"/>
    <col min="10754" max="10754" width="72.25" customWidth="1"/>
    <col min="10755" max="10755" width="20.625" customWidth="1"/>
    <col min="10756" max="10756" width="12.375" customWidth="1"/>
    <col min="10757" max="10757" width="46.375" customWidth="1"/>
    <col min="10758" max="10758" width="15.75" customWidth="1"/>
    <col min="10759" max="10759" width="12.375" customWidth="1"/>
    <col min="11009" max="11009" width="25.25" customWidth="1"/>
    <col min="11010" max="11010" width="72.25" customWidth="1"/>
    <col min="11011" max="11011" width="20.625" customWidth="1"/>
    <col min="11012" max="11012" width="12.375" customWidth="1"/>
    <col min="11013" max="11013" width="46.375" customWidth="1"/>
    <col min="11014" max="11014" width="15.75" customWidth="1"/>
    <col min="11015" max="11015" width="12.375" customWidth="1"/>
    <col min="11265" max="11265" width="25.25" customWidth="1"/>
    <col min="11266" max="11266" width="72.25" customWidth="1"/>
    <col min="11267" max="11267" width="20.625" customWidth="1"/>
    <col min="11268" max="11268" width="12.375" customWidth="1"/>
    <col min="11269" max="11269" width="46.375" customWidth="1"/>
    <col min="11270" max="11270" width="15.75" customWidth="1"/>
    <col min="11271" max="11271" width="12.375" customWidth="1"/>
    <col min="11521" max="11521" width="25.25" customWidth="1"/>
    <col min="11522" max="11522" width="72.25" customWidth="1"/>
    <col min="11523" max="11523" width="20.625" customWidth="1"/>
    <col min="11524" max="11524" width="12.375" customWidth="1"/>
    <col min="11525" max="11525" width="46.375" customWidth="1"/>
    <col min="11526" max="11526" width="15.75" customWidth="1"/>
    <col min="11527" max="11527" width="12.375" customWidth="1"/>
    <col min="11777" max="11777" width="25.25" customWidth="1"/>
    <col min="11778" max="11778" width="72.25" customWidth="1"/>
    <col min="11779" max="11779" width="20.625" customWidth="1"/>
    <col min="11780" max="11780" width="12.375" customWidth="1"/>
    <col min="11781" max="11781" width="46.375" customWidth="1"/>
    <col min="11782" max="11782" width="15.75" customWidth="1"/>
    <col min="11783" max="11783" width="12.375" customWidth="1"/>
    <col min="12033" max="12033" width="25.25" customWidth="1"/>
    <col min="12034" max="12034" width="72.25" customWidth="1"/>
    <col min="12035" max="12035" width="20.625" customWidth="1"/>
    <col min="12036" max="12036" width="12.375" customWidth="1"/>
    <col min="12037" max="12037" width="46.375" customWidth="1"/>
    <col min="12038" max="12038" width="15.75" customWidth="1"/>
    <col min="12039" max="12039" width="12.375" customWidth="1"/>
    <col min="12289" max="12289" width="25.25" customWidth="1"/>
    <col min="12290" max="12290" width="72.25" customWidth="1"/>
    <col min="12291" max="12291" width="20.625" customWidth="1"/>
    <col min="12292" max="12292" width="12.375" customWidth="1"/>
    <col min="12293" max="12293" width="46.375" customWidth="1"/>
    <col min="12294" max="12294" width="15.75" customWidth="1"/>
    <col min="12295" max="12295" width="12.375" customWidth="1"/>
    <col min="12545" max="12545" width="25.25" customWidth="1"/>
    <col min="12546" max="12546" width="72.25" customWidth="1"/>
    <col min="12547" max="12547" width="20.625" customWidth="1"/>
    <col min="12548" max="12548" width="12.375" customWidth="1"/>
    <col min="12549" max="12549" width="46.375" customWidth="1"/>
    <col min="12550" max="12550" width="15.75" customWidth="1"/>
    <col min="12551" max="12551" width="12.375" customWidth="1"/>
    <col min="12801" max="12801" width="25.25" customWidth="1"/>
    <col min="12802" max="12802" width="72.25" customWidth="1"/>
    <col min="12803" max="12803" width="20.625" customWidth="1"/>
    <col min="12804" max="12804" width="12.375" customWidth="1"/>
    <col min="12805" max="12805" width="46.375" customWidth="1"/>
    <col min="12806" max="12806" width="15.75" customWidth="1"/>
    <col min="12807" max="12807" width="12.375" customWidth="1"/>
    <col min="13057" max="13057" width="25.25" customWidth="1"/>
    <col min="13058" max="13058" width="72.25" customWidth="1"/>
    <col min="13059" max="13059" width="20.625" customWidth="1"/>
    <col min="13060" max="13060" width="12.375" customWidth="1"/>
    <col min="13061" max="13061" width="46.375" customWidth="1"/>
    <col min="13062" max="13062" width="15.75" customWidth="1"/>
    <col min="13063" max="13063" width="12.375" customWidth="1"/>
    <col min="13313" max="13313" width="25.25" customWidth="1"/>
    <col min="13314" max="13314" width="72.25" customWidth="1"/>
    <col min="13315" max="13315" width="20.625" customWidth="1"/>
    <col min="13316" max="13316" width="12.375" customWidth="1"/>
    <col min="13317" max="13317" width="46.375" customWidth="1"/>
    <col min="13318" max="13318" width="15.75" customWidth="1"/>
    <col min="13319" max="13319" width="12.375" customWidth="1"/>
    <col min="13569" max="13569" width="25.25" customWidth="1"/>
    <col min="13570" max="13570" width="72.25" customWidth="1"/>
    <col min="13571" max="13571" width="20.625" customWidth="1"/>
    <col min="13572" max="13572" width="12.375" customWidth="1"/>
    <col min="13573" max="13573" width="46.375" customWidth="1"/>
    <col min="13574" max="13574" width="15.75" customWidth="1"/>
    <col min="13575" max="13575" width="12.375" customWidth="1"/>
    <col min="13825" max="13825" width="25.25" customWidth="1"/>
    <col min="13826" max="13826" width="72.25" customWidth="1"/>
    <col min="13827" max="13827" width="20.625" customWidth="1"/>
    <col min="13828" max="13828" width="12.375" customWidth="1"/>
    <col min="13829" max="13829" width="46.375" customWidth="1"/>
    <col min="13830" max="13830" width="15.75" customWidth="1"/>
    <col min="13831" max="13831" width="12.375" customWidth="1"/>
    <col min="14081" max="14081" width="25.25" customWidth="1"/>
    <col min="14082" max="14082" width="72.25" customWidth="1"/>
    <col min="14083" max="14083" width="20.625" customWidth="1"/>
    <col min="14084" max="14084" width="12.375" customWidth="1"/>
    <col min="14085" max="14085" width="46.375" customWidth="1"/>
    <col min="14086" max="14086" width="15.75" customWidth="1"/>
    <col min="14087" max="14087" width="12.375" customWidth="1"/>
    <col min="14337" max="14337" width="25.25" customWidth="1"/>
    <col min="14338" max="14338" width="72.25" customWidth="1"/>
    <col min="14339" max="14339" width="20.625" customWidth="1"/>
    <col min="14340" max="14340" width="12.375" customWidth="1"/>
    <col min="14341" max="14341" width="46.375" customWidth="1"/>
    <col min="14342" max="14342" width="15.75" customWidth="1"/>
    <col min="14343" max="14343" width="12.375" customWidth="1"/>
    <col min="14593" max="14593" width="25.25" customWidth="1"/>
    <col min="14594" max="14594" width="72.25" customWidth="1"/>
    <col min="14595" max="14595" width="20.625" customWidth="1"/>
    <col min="14596" max="14596" width="12.375" customWidth="1"/>
    <col min="14597" max="14597" width="46.375" customWidth="1"/>
    <col min="14598" max="14598" width="15.75" customWidth="1"/>
    <col min="14599" max="14599" width="12.375" customWidth="1"/>
    <col min="14849" max="14849" width="25.25" customWidth="1"/>
    <col min="14850" max="14850" width="72.25" customWidth="1"/>
    <col min="14851" max="14851" width="20.625" customWidth="1"/>
    <col min="14852" max="14852" width="12.375" customWidth="1"/>
    <col min="14853" max="14853" width="46.375" customWidth="1"/>
    <col min="14854" max="14854" width="15.75" customWidth="1"/>
    <col min="14855" max="14855" width="12.375" customWidth="1"/>
    <col min="15105" max="15105" width="25.25" customWidth="1"/>
    <col min="15106" max="15106" width="72.25" customWidth="1"/>
    <col min="15107" max="15107" width="20.625" customWidth="1"/>
    <col min="15108" max="15108" width="12.375" customWidth="1"/>
    <col min="15109" max="15109" width="46.375" customWidth="1"/>
    <col min="15110" max="15110" width="15.75" customWidth="1"/>
    <col min="15111" max="15111" width="12.375" customWidth="1"/>
    <col min="15361" max="15361" width="25.25" customWidth="1"/>
    <col min="15362" max="15362" width="72.25" customWidth="1"/>
    <col min="15363" max="15363" width="20.625" customWidth="1"/>
    <col min="15364" max="15364" width="12.375" customWidth="1"/>
    <col min="15365" max="15365" width="46.375" customWidth="1"/>
    <col min="15366" max="15366" width="15.75" customWidth="1"/>
    <col min="15367" max="15367" width="12.375" customWidth="1"/>
    <col min="15617" max="15617" width="25.25" customWidth="1"/>
    <col min="15618" max="15618" width="72.25" customWidth="1"/>
    <col min="15619" max="15619" width="20.625" customWidth="1"/>
    <col min="15620" max="15620" width="12.375" customWidth="1"/>
    <col min="15621" max="15621" width="46.375" customWidth="1"/>
    <col min="15622" max="15622" width="15.75" customWidth="1"/>
    <col min="15623" max="15623" width="12.375" customWidth="1"/>
    <col min="15873" max="15873" width="25.25" customWidth="1"/>
    <col min="15874" max="15874" width="72.25" customWidth="1"/>
    <col min="15875" max="15875" width="20.625" customWidth="1"/>
    <col min="15876" max="15876" width="12.375" customWidth="1"/>
    <col min="15877" max="15877" width="46.375" customWidth="1"/>
    <col min="15878" max="15878" width="15.75" customWidth="1"/>
    <col min="15879" max="15879" width="12.375" customWidth="1"/>
    <col min="16129" max="16129" width="25.25" customWidth="1"/>
    <col min="16130" max="16130" width="72.25" customWidth="1"/>
    <col min="16131" max="16131" width="20.625" customWidth="1"/>
    <col min="16132" max="16132" width="12.375" customWidth="1"/>
    <col min="16133" max="16133" width="46.375" customWidth="1"/>
    <col min="16134" max="16134" width="15.75" customWidth="1"/>
    <col min="16135" max="16135" width="12.375" customWidth="1"/>
  </cols>
  <sheetData>
    <row r="1" spans="1:7" ht="15.75" thickBot="1" x14ac:dyDescent="0.3"/>
    <row r="2" spans="1:7" ht="50.25" customHeight="1" thickBot="1" x14ac:dyDescent="0.3">
      <c r="A2" s="92" t="s">
        <v>51</v>
      </c>
      <c r="B2" s="92"/>
      <c r="C2" s="92"/>
    </row>
    <row r="3" spans="1:7" ht="15.75" thickBot="1" x14ac:dyDescent="0.3"/>
    <row r="4" spans="1:7" ht="15.75" thickBot="1" x14ac:dyDescent="0.3">
      <c r="A4" s="46" t="s">
        <v>34</v>
      </c>
      <c r="B4" s="47"/>
      <c r="C4" s="47"/>
    </row>
    <row r="5" spans="1:7" ht="15.75" thickBot="1" x14ac:dyDescent="0.3">
      <c r="A5" s="48" t="s">
        <v>35</v>
      </c>
      <c r="B5" s="49"/>
      <c r="C5" s="49"/>
    </row>
    <row r="6" spans="1:7" ht="24" customHeight="1" thickBot="1" x14ac:dyDescent="0.3">
      <c r="A6" s="95" t="s">
        <v>0</v>
      </c>
      <c r="B6" s="97" t="s">
        <v>1</v>
      </c>
      <c r="C6" s="90" t="s">
        <v>55</v>
      </c>
      <c r="E6" s="90" t="s">
        <v>53</v>
      </c>
      <c r="F6" s="90" t="s">
        <v>2</v>
      </c>
    </row>
    <row r="7" spans="1:7" ht="35.25" customHeight="1" thickBot="1" x14ac:dyDescent="0.3">
      <c r="A7" s="96"/>
      <c r="B7" s="98"/>
      <c r="C7" s="90"/>
      <c r="E7" s="90"/>
      <c r="F7" s="90"/>
    </row>
    <row r="8" spans="1:7" ht="44.25" customHeight="1" x14ac:dyDescent="0.25">
      <c r="A8" s="50">
        <v>705</v>
      </c>
      <c r="B8" s="51" t="s">
        <v>36</v>
      </c>
      <c r="C8" s="72">
        <f>1054865.92*0.75</f>
        <v>791149.44</v>
      </c>
      <c r="D8" s="52" t="s">
        <v>37</v>
      </c>
      <c r="E8" s="76">
        <v>447483.84</v>
      </c>
      <c r="F8" s="77">
        <f>C8-E8</f>
        <v>343665.59999999992</v>
      </c>
    </row>
    <row r="9" spans="1:7" ht="15" customHeight="1" x14ac:dyDescent="0.25">
      <c r="A9" s="53">
        <v>720</v>
      </c>
      <c r="B9" s="54" t="s">
        <v>38</v>
      </c>
      <c r="C9" s="55">
        <f>3310375.6*0.75</f>
        <v>2482781.7000000002</v>
      </c>
      <c r="D9" s="52" t="s">
        <v>39</v>
      </c>
      <c r="E9" s="55">
        <v>2160479.29</v>
      </c>
      <c r="F9" s="78">
        <f t="shared" ref="F9:F15" si="0">C9-E9</f>
        <v>322302.41000000015</v>
      </c>
      <c r="G9" s="56"/>
    </row>
    <row r="10" spans="1:7" ht="15" customHeight="1" x14ac:dyDescent="0.25">
      <c r="A10" s="53">
        <v>723</v>
      </c>
      <c r="B10" s="54" t="s">
        <v>40</v>
      </c>
      <c r="C10" s="72">
        <f>882250*0.75</f>
        <v>661687.5</v>
      </c>
      <c r="E10" s="57">
        <v>150245.06</v>
      </c>
      <c r="F10" s="78">
        <f t="shared" si="0"/>
        <v>511442.44</v>
      </c>
      <c r="G10" s="56"/>
    </row>
    <row r="11" spans="1:7" ht="15" customHeight="1" x14ac:dyDescent="0.25">
      <c r="A11" s="53">
        <v>725</v>
      </c>
      <c r="B11" s="54" t="s">
        <v>41</v>
      </c>
      <c r="C11" s="75">
        <f>15425166*0.75</f>
        <v>11568874.5</v>
      </c>
      <c r="D11" s="52" t="s">
        <v>42</v>
      </c>
      <c r="E11" s="67">
        <v>11580612.92</v>
      </c>
      <c r="F11" s="79">
        <f t="shared" si="0"/>
        <v>-11738.419999999925</v>
      </c>
    </row>
    <row r="12" spans="1:7" ht="30.75" customHeight="1" x14ac:dyDescent="0.25">
      <c r="A12" s="53">
        <v>752</v>
      </c>
      <c r="B12" s="54" t="s">
        <v>43</v>
      </c>
      <c r="C12" s="72">
        <f>1116468.78*0.75</f>
        <v>837351.58499999996</v>
      </c>
      <c r="D12" s="52" t="s">
        <v>37</v>
      </c>
      <c r="E12" s="58">
        <v>555506.13</v>
      </c>
      <c r="F12" s="78">
        <f t="shared" si="0"/>
        <v>281845.45499999996</v>
      </c>
    </row>
    <row r="13" spans="1:7" ht="15" customHeight="1" x14ac:dyDescent="0.25">
      <c r="A13" s="53">
        <v>76</v>
      </c>
      <c r="B13" s="25" t="s">
        <v>44</v>
      </c>
      <c r="C13" s="55">
        <f>2000*0.75</f>
        <v>1500</v>
      </c>
      <c r="E13" s="55">
        <v>1353.15</v>
      </c>
      <c r="F13" s="78">
        <f t="shared" si="0"/>
        <v>146.84999999999991</v>
      </c>
    </row>
    <row r="14" spans="1:7" ht="15" customHeight="1" x14ac:dyDescent="0.25">
      <c r="A14" s="53">
        <v>775</v>
      </c>
      <c r="B14" s="25" t="s">
        <v>45</v>
      </c>
      <c r="C14" s="55">
        <f>342324.08*0</f>
        <v>0</v>
      </c>
      <c r="E14" s="55">
        <v>0</v>
      </c>
      <c r="F14" s="78">
        <f t="shared" si="0"/>
        <v>0</v>
      </c>
    </row>
    <row r="15" spans="1:7" ht="15" customHeight="1" thickBot="1" x14ac:dyDescent="0.3">
      <c r="A15" s="59">
        <v>778</v>
      </c>
      <c r="B15" s="60" t="s">
        <v>46</v>
      </c>
      <c r="C15" s="61">
        <f>25000*0.75</f>
        <v>18750</v>
      </c>
      <c r="E15" s="61">
        <v>33633.99</v>
      </c>
      <c r="F15" s="80">
        <f t="shared" si="0"/>
        <v>-14883.989999999998</v>
      </c>
    </row>
    <row r="18" spans="1:7" x14ac:dyDescent="0.25">
      <c r="A18" s="42" t="s">
        <v>32</v>
      </c>
      <c r="C18" s="43">
        <f>SUM(C8:C15)</f>
        <v>16362094.725000001</v>
      </c>
      <c r="D18" s="43"/>
      <c r="E18" s="43">
        <f>SUM(E8:E15)</f>
        <v>14929314.380000001</v>
      </c>
      <c r="F18" s="43">
        <f>SUM(F8:F15)</f>
        <v>1432780.345</v>
      </c>
    </row>
    <row r="22" spans="1:7" s="82" customFormat="1" x14ac:dyDescent="0.25">
      <c r="A22" s="81"/>
    </row>
    <row r="23" spans="1:7" s="82" customFormat="1" x14ac:dyDescent="0.25"/>
    <row r="24" spans="1:7" s="82" customFormat="1" x14ac:dyDescent="0.25">
      <c r="C24" s="63"/>
      <c r="D24" s="83"/>
    </row>
    <row r="25" spans="1:7" s="82" customFormat="1" x14ac:dyDescent="0.25">
      <c r="C25" s="63"/>
      <c r="D25" s="83"/>
    </row>
    <row r="26" spans="1:7" s="82" customFormat="1" x14ac:dyDescent="0.25">
      <c r="C26" s="63"/>
      <c r="D26" s="83"/>
    </row>
    <row r="27" spans="1:7" s="82" customFormat="1" x14ac:dyDescent="0.25">
      <c r="C27" s="63"/>
      <c r="D27" s="83"/>
    </row>
    <row r="28" spans="1:7" s="82" customFormat="1" x14ac:dyDescent="0.25">
      <c r="C28" s="63"/>
    </row>
    <row r="29" spans="1:7" s="82" customFormat="1" x14ac:dyDescent="0.25">
      <c r="C29" s="63"/>
      <c r="D29" s="62"/>
    </row>
    <row r="30" spans="1:7" s="82" customFormat="1" x14ac:dyDescent="0.25">
      <c r="C30" s="63"/>
      <c r="D30" s="62"/>
      <c r="F30" s="84"/>
    </row>
    <row r="31" spans="1:7" s="82" customFormat="1" x14ac:dyDescent="0.25">
      <c r="C31" s="63"/>
      <c r="D31" s="63"/>
    </row>
    <row r="32" spans="1:7" s="82" customFormat="1" ht="39" customHeight="1" x14ac:dyDescent="0.25">
      <c r="C32" s="63"/>
      <c r="D32" s="94"/>
      <c r="E32" s="94"/>
      <c r="F32" s="94"/>
      <c r="G32" s="84"/>
    </row>
    <row r="33" spans="1:7" s="82" customFormat="1" x14ac:dyDescent="0.25">
      <c r="C33" s="63"/>
    </row>
    <row r="34" spans="1:7" s="82" customFormat="1" x14ac:dyDescent="0.25">
      <c r="C34" s="63"/>
    </row>
    <row r="35" spans="1:7" s="82" customFormat="1" x14ac:dyDescent="0.25">
      <c r="A35" s="81"/>
      <c r="C35" s="85"/>
    </row>
    <row r="36" spans="1:7" s="82" customFormat="1" x14ac:dyDescent="0.25">
      <c r="C36" s="85"/>
    </row>
    <row r="37" spans="1:7" s="82" customFormat="1" x14ac:dyDescent="0.25">
      <c r="C37" s="63"/>
    </row>
    <row r="38" spans="1:7" s="82" customFormat="1" x14ac:dyDescent="0.25">
      <c r="C38" s="63"/>
    </row>
    <row r="39" spans="1:7" s="82" customFormat="1" x14ac:dyDescent="0.25">
      <c r="C39" s="63"/>
    </row>
    <row r="40" spans="1:7" s="82" customFormat="1" x14ac:dyDescent="0.25">
      <c r="C40" s="83"/>
    </row>
    <row r="41" spans="1:7" s="82" customFormat="1" x14ac:dyDescent="0.25"/>
    <row r="42" spans="1:7" s="82" customFormat="1" x14ac:dyDescent="0.25">
      <c r="A42" s="81"/>
      <c r="C42" s="86"/>
      <c r="F42" s="86"/>
      <c r="G42" s="86"/>
    </row>
    <row r="43" spans="1:7" s="82" customFormat="1" x14ac:dyDescent="0.25">
      <c r="A43" s="87"/>
      <c r="C43" s="87"/>
      <c r="F43" s="88"/>
      <c r="G43" s="88"/>
    </row>
    <row r="44" spans="1:7" s="82" customFormat="1" x14ac:dyDescent="0.25">
      <c r="A44" s="86"/>
      <c r="B44" s="86"/>
      <c r="C44" s="86"/>
      <c r="D44" s="86"/>
      <c r="E44" s="86"/>
    </row>
  </sheetData>
  <mergeCells count="7">
    <mergeCell ref="D32:F32"/>
    <mergeCell ref="A2:C2"/>
    <mergeCell ref="A6:A7"/>
    <mergeCell ref="B6:B7"/>
    <mergeCell ref="C6:C7"/>
    <mergeCell ref="E6:E7"/>
    <mergeCell ref="F6:F7"/>
  </mergeCells>
  <pageMargins left="0.70866141732283472" right="0.70866141732283472" top="0.74803149606299213" bottom="0.74803149606299213" header="0.31496062992125984" footer="0.31496062992125984"/>
  <pageSetup paperSize="9" scale="6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 Gastos</vt:lpstr>
      <vt:lpstr>Presupuesto Ingresos</vt:lpstr>
      <vt:lpstr>'Presupuesto Gastos'!Área_de_impresión</vt:lpstr>
      <vt:lpstr>'Presupuesto Ingresos'!Área_de_impresión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2016-10-10T11:14:10Z</dcterms:modified>
</cp:coreProperties>
</file>