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https://lesarts-my.sharepoint.com/personal/lagonme_lesarts_com/Documents/WEB/SECCIONES/PORTAL DE TRANSPARENCIA/nuevos/"/>
    </mc:Choice>
  </mc:AlternateContent>
  <bookViews>
    <workbookView xWindow="0" yWindow="0" windowWidth="16380" windowHeight="8190"/>
  </bookViews>
  <sheets>
    <sheet name="PPTO GASTOS 2017" sheetId="27" r:id="rId1"/>
    <sheet name="PRESUPUESTO INGRESOS 2017" sheetId="2" r:id="rId2"/>
  </sheets>
  <definedNames>
    <definedName name="_xlnm.Print_Area" localSheetId="1">'PRESUPUESTO INGRESOS 2017'!$A$1:$I$139</definedName>
  </definedNames>
  <calcPr calcId="171027"/>
</workbook>
</file>

<file path=xl/calcChain.xml><?xml version="1.0" encoding="utf-8"?>
<calcChain xmlns="http://schemas.openxmlformats.org/spreadsheetml/2006/main">
  <c r="C38" i="2" l="1"/>
  <c r="C32" i="2"/>
  <c r="C31" i="2"/>
  <c r="C30" i="2"/>
  <c r="C33" i="2"/>
  <c r="C81" i="2"/>
  <c r="E40" i="27"/>
  <c r="E41" i="27"/>
  <c r="E42" i="27"/>
  <c r="E43" i="27"/>
  <c r="E44" i="27"/>
  <c r="E45" i="27"/>
  <c r="E46" i="27"/>
  <c r="E47" i="27"/>
  <c r="E39" i="27"/>
  <c r="E55" i="27"/>
  <c r="E56" i="27"/>
  <c r="E57" i="27"/>
  <c r="E54" i="27"/>
  <c r="E30" i="27"/>
  <c r="E31" i="27"/>
  <c r="E32" i="27"/>
  <c r="E29" i="27"/>
  <c r="E13" i="27"/>
  <c r="E14" i="27"/>
  <c r="E15" i="27"/>
  <c r="E16" i="27"/>
  <c r="E17" i="27"/>
  <c r="E18" i="27"/>
  <c r="E19" i="27"/>
  <c r="E20" i="27"/>
  <c r="E21" i="27"/>
  <c r="E22" i="27"/>
  <c r="E23" i="27"/>
  <c r="E12" i="27"/>
  <c r="E6" i="27"/>
  <c r="D58" i="27"/>
  <c r="D48" i="27"/>
  <c r="D33" i="27"/>
  <c r="D23" i="27"/>
  <c r="C9" i="2"/>
  <c r="C135" i="2"/>
  <c r="C126" i="2"/>
  <c r="C139" i="2"/>
  <c r="D41" i="2"/>
  <c r="C10" i="2"/>
  <c r="F10" i="2"/>
  <c r="F18" i="2"/>
  <c r="F8" i="2"/>
  <c r="C79" i="2"/>
  <c r="C101" i="2"/>
  <c r="C103" i="2"/>
  <c r="C105" i="2"/>
  <c r="C71" i="2"/>
  <c r="E67" i="2"/>
  <c r="E68" i="2"/>
  <c r="E65" i="2"/>
  <c r="E64" i="2"/>
  <c r="E69" i="2"/>
  <c r="E70" i="2"/>
  <c r="C61" i="2"/>
  <c r="C73" i="2"/>
  <c r="E51" i="2"/>
  <c r="E56" i="2"/>
  <c r="E59" i="2"/>
  <c r="E53" i="2"/>
  <c r="E57" i="2"/>
  <c r="E58" i="2"/>
  <c r="E55" i="2"/>
  <c r="E54" i="2"/>
  <c r="E50" i="2"/>
  <c r="E48" i="2"/>
  <c r="E73" i="2"/>
  <c r="E75" i="2"/>
  <c r="C41" i="2"/>
  <c r="C18" i="2"/>
  <c r="F9" i="2"/>
  <c r="F11" i="2"/>
  <c r="F12" i="2"/>
  <c r="F13" i="2"/>
  <c r="F14" i="2"/>
  <c r="F15" i="2"/>
  <c r="E18" i="2"/>
  <c r="D61" i="27"/>
  <c r="E48" i="27"/>
  <c r="E61" i="27"/>
  <c r="E33" i="27"/>
  <c r="E58" i="27"/>
</calcChain>
</file>

<file path=xl/sharedStrings.xml><?xml version="1.0" encoding="utf-8"?>
<sst xmlns="http://schemas.openxmlformats.org/spreadsheetml/2006/main" count="242" uniqueCount="172">
  <si>
    <t>CUENTA CONTABLE</t>
  </si>
  <si>
    <t>DESCRIPCIÓN</t>
  </si>
  <si>
    <t xml:space="preserve">IMPORTE ANUAL
</t>
  </si>
  <si>
    <t>DIFERENCIA</t>
  </si>
  <si>
    <t>Trabajos realizados por otras empresas</t>
  </si>
  <si>
    <t>Detalle de “Servicios exteriores”:</t>
  </si>
  <si>
    <t>Gastos en investigación y desarrollo del ejercicio</t>
  </si>
  <si>
    <t>Arrendamientos y cánones</t>
  </si>
  <si>
    <t>Reparaciones y conservación</t>
  </si>
  <si>
    <t>Servicios de profesionales independientes</t>
  </si>
  <si>
    <t>Transportes</t>
  </si>
  <si>
    <t>Primas de seguros</t>
  </si>
  <si>
    <t>Servicios bancarios y similares</t>
  </si>
  <si>
    <t>Publicidad, propaganda y relaciones públicas</t>
  </si>
  <si>
    <t>Suministros</t>
  </si>
  <si>
    <t>Otros servicios</t>
  </si>
  <si>
    <t>Otros tributos</t>
  </si>
  <si>
    <t>TOTAL DETALLE</t>
  </si>
  <si>
    <t>Detalle de "Otros gastos de gestión corriente":</t>
  </si>
  <si>
    <t>Resultados de operaciones en común</t>
  </si>
  <si>
    <t>Otras pérdidas en gestión corriente</t>
  </si>
  <si>
    <t>Otros Gastos Sociales</t>
  </si>
  <si>
    <t>Gastos Financieros</t>
  </si>
  <si>
    <t>Detalle de "Gastos de Personal":</t>
  </si>
  <si>
    <t>Sueldos y Salarios</t>
  </si>
  <si>
    <t>Sueldos y salarios Team Creativo</t>
  </si>
  <si>
    <t>Sueldos y salarios contratación artística y musical</t>
  </si>
  <si>
    <t>Indemnizaciones</t>
  </si>
  <si>
    <t>Seguridad Social</t>
  </si>
  <si>
    <t>Detalle de "Otros gastos":</t>
  </si>
  <si>
    <t>Gastos Extraordinarios</t>
  </si>
  <si>
    <t>Amortizaciones Inmovilizado</t>
  </si>
  <si>
    <t>Dotación a la provisión por insolvencias de tráfico</t>
  </si>
  <si>
    <t>TOTAL</t>
  </si>
  <si>
    <t>PÉRDIDAS:</t>
  </si>
  <si>
    <t>PROPUESTA 1:</t>
  </si>
  <si>
    <t>IMPACTO ECONÓMICO:</t>
  </si>
  <si>
    <t>Otros Ingresos (Actos y Eventos, Comisión catering, Visitas guiadas, inserción publicidad programas, ingresos coproducción e ingresos orquesta).</t>
  </si>
  <si>
    <t>(1)</t>
  </si>
  <si>
    <t>Venta de entradas</t>
  </si>
  <si>
    <t>(3)</t>
  </si>
  <si>
    <t>Patrocinio y Colaboraciones</t>
  </si>
  <si>
    <t>Subvenciones y Donaciones (Generalitat Valenciana e INAEM).</t>
  </si>
  <si>
    <t>(2)</t>
  </si>
  <si>
    <t>Ingresos por arrendimiento (Arrendamiento de espacios y arrendamiento de producciones).</t>
  </si>
  <si>
    <t>Ingresos Financieros</t>
  </si>
  <si>
    <t>Subvenciones capital trasp. Rtdo.</t>
  </si>
  <si>
    <t>Ingresos Extraordinarios</t>
  </si>
  <si>
    <t>Composición del importe:</t>
  </si>
  <si>
    <t>Ingresos por Actos y Eventos:</t>
  </si>
  <si>
    <t>Refacturaciones limpieza, seguridad, azafatos, etc…</t>
  </si>
  <si>
    <t>Ingresos por Comisión catering:</t>
  </si>
  <si>
    <t>Ingresos por visitas guiadas:</t>
  </si>
  <si>
    <t>Ingresos por inserción publicidad programas:</t>
  </si>
  <si>
    <t>Otros ingresos:</t>
  </si>
  <si>
    <t>Ingresos Coproducción:</t>
  </si>
  <si>
    <t>Ingresos Orquesta:</t>
  </si>
  <si>
    <t>Arrendamiento por espacios:</t>
  </si>
  <si>
    <t>Ingresos por arrendamiento de producciones:</t>
  </si>
  <si>
    <t>Subvención GV:</t>
  </si>
  <si>
    <t>Subvención INAEM:</t>
  </si>
  <si>
    <t>Bandes a les Arts:</t>
  </si>
  <si>
    <t>OPERA</t>
  </si>
  <si>
    <t>CONCIERTO</t>
  </si>
  <si>
    <t>PERIODO</t>
  </si>
  <si>
    <t>PRODUCCIÓN</t>
  </si>
  <si>
    <t>REPRESENTACIONES</t>
  </si>
  <si>
    <t>OCUPACIÓN</t>
  </si>
  <si>
    <t>INGRESOS ESTIMADOS</t>
  </si>
  <si>
    <t>N/A</t>
  </si>
  <si>
    <t>OPERA C.P.</t>
  </si>
  <si>
    <t>OPERA 1</t>
  </si>
  <si>
    <t>TOTAL:</t>
  </si>
  <si>
    <t>Sueldos y salarios contratación profesores</t>
  </si>
  <si>
    <t>Sueldos y salarios refuerzos Orquesta</t>
  </si>
  <si>
    <t>Sueldos y salarios personal azafato</t>
  </si>
  <si>
    <t>Cursos bonificados FP</t>
  </si>
  <si>
    <t>SAMSON ET DALILA</t>
  </si>
  <si>
    <t>AIDA</t>
  </si>
  <si>
    <t>IDOMENEO</t>
  </si>
  <si>
    <t>DON QUIJOTE</t>
  </si>
  <si>
    <t>BALLLET</t>
  </si>
  <si>
    <t>A MIDSUMMER`S NIGHT DREAM</t>
  </si>
  <si>
    <t>JUANA DE ARCO EN LA HOGUERA</t>
  </si>
  <si>
    <t>ABBADO Y BIONDI</t>
  </si>
  <si>
    <t>EL SUEÑO DE UNA NOCHE DE VERANO</t>
  </si>
  <si>
    <t>CAFÉ KAFKA</t>
  </si>
  <si>
    <t>BEL CANTO</t>
  </si>
  <si>
    <t>VIGNOLES</t>
  </si>
  <si>
    <t>QUE SON LAS NUBES</t>
  </si>
  <si>
    <t>LOBBY</t>
  </si>
  <si>
    <t>OPERA 1 (PRETEMPORADA)</t>
  </si>
  <si>
    <t>OPERA PRETEM.</t>
  </si>
  <si>
    <t>OPERA 2 (PRETEMPORADA)</t>
  </si>
  <si>
    <t>Incremento programación.</t>
  </si>
  <si>
    <t>(4)</t>
  </si>
  <si>
    <t xml:space="preserve">Berklee Anexos (refacturaciones seguridad, limpieza, luz, etc…) </t>
  </si>
  <si>
    <t>SALA PRINCIPAL: SAMSON ET DALILA</t>
  </si>
  <si>
    <t>TEATRE MARTÍN I SOLER : QUÉ SON LAS NUBES</t>
  </si>
  <si>
    <t>SALA PRINCIPAL: AIDA</t>
  </si>
  <si>
    <t>CONCIERTO BELCANTO</t>
  </si>
  <si>
    <t>AUDITORI: CONCIERTO 7 ABRIL - ABBADO Y BIONDI</t>
  </si>
  <si>
    <t>SALA PRINCIPAL: IDOMENEO</t>
  </si>
  <si>
    <t>SALA PRINCIPAL: DON QUIJOTE</t>
  </si>
  <si>
    <t>TEATRE MARTÍN I SOLER : CAFÉ KAFKA</t>
  </si>
  <si>
    <t>AUDITORI: CONCIERTO 26 MAYO - JUANA DE ARCO EN LA HOGUERA</t>
  </si>
  <si>
    <t>SALA PRINCIPAL: EL SUEÑO DE UNA NOCHE DE VERANO</t>
  </si>
  <si>
    <t>AUDITORI: CONCIERTO 23 JUNIO - RAMÓN TEBAR</t>
  </si>
  <si>
    <t>SALA PRINCIPAL: OPERA</t>
  </si>
  <si>
    <t xml:space="preserve">AUDITORI: CONCIERTO SINFONICO 8 OCTUBRE </t>
  </si>
  <si>
    <t>TEATRE MARTÍN I SOLER :  ZARZUELA</t>
  </si>
  <si>
    <t>AUDITORI: CONCIERTO</t>
  </si>
  <si>
    <t>TEATRE MARTÍN I SOLER : OPERA CP</t>
  </si>
  <si>
    <t>X</t>
  </si>
  <si>
    <t>Diputación de Valencia.</t>
  </si>
  <si>
    <t>Sueldos y salarios figuración y bailarines</t>
  </si>
  <si>
    <t xml:space="preserve">DETALLE GASTOS DE FUNCIONAMIENTO PRESUPUESTO 2017
</t>
  </si>
  <si>
    <t xml:space="preserve">IMPORTE ANUAL S/PRESUPUESTO GV 2016
</t>
  </si>
  <si>
    <t xml:space="preserve">DETALLE INGRESOS DE LA ACTIVIDAD PRESUPUESTO 2017
</t>
  </si>
  <si>
    <t>Incremento venta de entradas en la misma proporción que el aumento en Program. Artística:</t>
  </si>
  <si>
    <t>Objetivo temporada 2017-2018:</t>
  </si>
  <si>
    <t>1/3 para el ejercicio 2017.</t>
  </si>
  <si>
    <t>Modificación presupuestaria a ingresos por arrendamiento de espacios.</t>
  </si>
  <si>
    <t xml:space="preserve">Continuación Temporada 2016-2017 </t>
  </si>
  <si>
    <t>Recaudación taquillas</t>
  </si>
  <si>
    <t>Gastos de producciones de 2016 imputables a 2017</t>
  </si>
  <si>
    <t>8 enero 2017</t>
  </si>
  <si>
    <t>Philemon und Baucis - Producción Alquilada. Opera C.P.  (4 funciones)</t>
  </si>
  <si>
    <t>12 enero 2017</t>
  </si>
  <si>
    <t xml:space="preserve">El holandés errante - Palau de la Música </t>
  </si>
  <si>
    <t>27 enero 2017</t>
  </si>
  <si>
    <t>Mozart Nacht und Tag</t>
  </si>
  <si>
    <t>9 febrero 2017</t>
  </si>
  <si>
    <t xml:space="preserve">La Traviata - Producción Alquilada (7 funciones) </t>
  </si>
  <si>
    <t>25 marzo 2017</t>
  </si>
  <si>
    <t>Recital Vignoles</t>
  </si>
  <si>
    <t>26 marzo 2017</t>
  </si>
  <si>
    <t>Lucrezia Borgia - Nueva Producción (5 funciones)</t>
  </si>
  <si>
    <t>6 abril 2017</t>
  </si>
  <si>
    <t>Mural - Das Lied von der Erde</t>
  </si>
  <si>
    <t>20 abril 2017</t>
  </si>
  <si>
    <t>El sombrero de tres picos (4 funciones)</t>
  </si>
  <si>
    <t>11 mayo 2017</t>
  </si>
  <si>
    <t>Missa Papae Marcelli - Cor de la GV</t>
  </si>
  <si>
    <t>20 mayo 2017</t>
  </si>
  <si>
    <t>Werther - Coproducción (5 funciones)</t>
  </si>
  <si>
    <t>27 mayo 2017</t>
  </si>
  <si>
    <t>Turn of the Screw - Nueva Producción. Ópera C. P. (4 funciones)</t>
  </si>
  <si>
    <t>15 junio 2017</t>
  </si>
  <si>
    <t>Piramo e Tisbe - Concierto espectáculo</t>
  </si>
  <si>
    <t>23 junio 2017</t>
  </si>
  <si>
    <t>Tancredi - Producción Alquilada (5 funciones)</t>
  </si>
  <si>
    <t>30 junio 2017</t>
  </si>
  <si>
    <t>Concierto Palau de la Música - OCV</t>
  </si>
  <si>
    <t>14 julio 2017</t>
  </si>
  <si>
    <t>Nit a les Arts (2 funciones)</t>
  </si>
  <si>
    <t xml:space="preserve">Temporada 2017-2018 </t>
  </si>
  <si>
    <t>septiembre 2017</t>
  </si>
  <si>
    <t>Jornada de Puertas Abiertas - Concierto</t>
  </si>
  <si>
    <t>octubre 2017</t>
  </si>
  <si>
    <t xml:space="preserve">Concierto </t>
  </si>
  <si>
    <t>Ópera 1- Pretemporada (4 funciones)</t>
  </si>
  <si>
    <t>noviembre 2017</t>
  </si>
  <si>
    <t>Ópera 2 - Pretemporada (4 funciones)</t>
  </si>
  <si>
    <t>Concierto Centre de Perfeccionament Plácido Domingo</t>
  </si>
  <si>
    <t>diciembre 2017</t>
  </si>
  <si>
    <t>Ópera Inaugural - Temporada (5 funciones)</t>
  </si>
  <si>
    <t>Conciertos externos o bandas (gastos artísticos)</t>
  </si>
  <si>
    <t>Becas Centre de Perfeccionament</t>
  </si>
  <si>
    <t>Programa didáctico (gastos artísticos)</t>
  </si>
  <si>
    <t>Total</t>
  </si>
  <si>
    <t>Estimación ingresos por venta de entradas 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</si>
</sst>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\-??\ [$€]_-;_-@_-"/>
    <numFmt numFmtId="165" formatCode="#,##0.00&quot; €&quot;"/>
    <numFmt numFmtId="166" formatCode="dd\ mmm"/>
  </numFmts>
  <fonts count="27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2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16" borderId="1" applyNumberFormat="0" applyAlignment="0" applyProtection="0"/>
    <xf numFmtId="0" fontId="3" fillId="17" borderId="2" applyNumberFormat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164" fontId="24" fillId="0" borderId="0" applyFill="0" applyBorder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4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6" fillId="0" borderId="8" applyNumberFormat="0" applyFill="0" applyAlignment="0" applyProtection="0"/>
    <xf numFmtId="0" fontId="13" fillId="0" borderId="9" applyNumberFormat="0" applyFill="0" applyAlignment="0" applyProtection="0"/>
  </cellStyleXfs>
  <cellXfs count="105">
    <xf numFmtId="0" fontId="0" fillId="0" borderId="0" xfId="0"/>
    <xf numFmtId="0" fontId="20" fillId="0" borderId="0" xfId="0" applyFont="1"/>
    <xf numFmtId="0" fontId="0" fillId="0" borderId="0" xfId="0" applyAlignment="1">
      <alignment vertical="center"/>
    </xf>
    <xf numFmtId="0" fontId="19" fillId="0" borderId="10" xfId="0" applyFont="1" applyBorder="1" applyAlignment="1">
      <alignment vertical="top" wrapText="1"/>
    </xf>
    <xf numFmtId="0" fontId="0" fillId="0" borderId="0" xfId="0" applyFill="1"/>
    <xf numFmtId="10" fontId="0" fillId="0" borderId="0" xfId="0" applyNumberFormat="1"/>
    <xf numFmtId="4" fontId="0" fillId="0" borderId="0" xfId="0" applyNumberFormat="1" applyFill="1"/>
    <xf numFmtId="0" fontId="18" fillId="0" borderId="0" xfId="0" applyFont="1"/>
    <xf numFmtId="165" fontId="21" fillId="0" borderId="0" xfId="0" applyNumberFormat="1" applyFont="1"/>
    <xf numFmtId="0" fontId="21" fillId="0" borderId="0" xfId="0" applyFont="1" applyAlignment="1">
      <alignment horizontal="right"/>
    </xf>
    <xf numFmtId="0" fontId="18" fillId="16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8" fillId="16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4" fontId="0" fillId="0" borderId="0" xfId="0" applyNumberFormat="1"/>
    <xf numFmtId="0" fontId="22" fillId="0" borderId="0" xfId="0" applyFont="1" applyAlignment="1">
      <alignment horizontal="right"/>
    </xf>
    <xf numFmtId="4" fontId="0" fillId="0" borderId="0" xfId="0" applyNumberFormat="1" applyFill="1" applyBorder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1" fillId="0" borderId="10" xfId="0" applyNumberFormat="1" applyFont="1" applyBorder="1" applyAlignment="1">
      <alignment horizontal="center"/>
    </xf>
    <xf numFmtId="4" fontId="21" fillId="0" borderId="0" xfId="0" applyNumberFormat="1" applyFont="1"/>
    <xf numFmtId="0" fontId="22" fillId="0" borderId="0" xfId="0" applyFont="1" applyFill="1"/>
    <xf numFmtId="165" fontId="21" fillId="0" borderId="0" xfId="0" applyNumberFormat="1" applyFont="1" applyFill="1"/>
    <xf numFmtId="0" fontId="0" fillId="0" borderId="0" xfId="0" applyAlignment="1">
      <alignment horizontal="right"/>
    </xf>
    <xf numFmtId="165" fontId="19" fillId="0" borderId="14" xfId="0" applyNumberFormat="1" applyFont="1" applyFill="1" applyBorder="1" applyAlignment="1">
      <alignment vertical="top" wrapText="1"/>
    </xf>
    <xf numFmtId="165" fontId="19" fillId="0" borderId="15" xfId="0" applyNumberFormat="1" applyFont="1" applyFill="1" applyBorder="1" applyAlignment="1">
      <alignment vertical="top" wrapText="1"/>
    </xf>
    <xf numFmtId="0" fontId="19" fillId="0" borderId="16" xfId="0" applyFont="1" applyBorder="1" applyAlignment="1">
      <alignment horizontal="right" vertical="top" wrapText="1"/>
    </xf>
    <xf numFmtId="0" fontId="19" fillId="0" borderId="17" xfId="0" applyFont="1" applyFill="1" applyBorder="1" applyAlignment="1">
      <alignment vertical="top" wrapText="1"/>
    </xf>
    <xf numFmtId="0" fontId="19" fillId="0" borderId="18" xfId="0" applyFont="1" applyBorder="1" applyAlignment="1">
      <alignment horizontal="right" vertical="top" wrapText="1"/>
    </xf>
    <xf numFmtId="0" fontId="19" fillId="0" borderId="19" xfId="0" applyFont="1" applyBorder="1" applyAlignment="1">
      <alignment horizontal="right" vertical="top" wrapText="1"/>
    </xf>
    <xf numFmtId="0" fontId="19" fillId="0" borderId="20" xfId="0" applyFont="1" applyBorder="1" applyAlignment="1">
      <alignment vertical="top" wrapText="1"/>
    </xf>
    <xf numFmtId="4" fontId="0" fillId="0" borderId="21" xfId="0" applyNumberFormat="1" applyBorder="1"/>
    <xf numFmtId="0" fontId="21" fillId="0" borderId="21" xfId="0" applyFont="1" applyBorder="1" applyAlignment="1">
      <alignment horizontal="center"/>
    </xf>
    <xf numFmtId="4" fontId="0" fillId="0" borderId="21" xfId="0" applyNumberFormat="1" applyFill="1" applyBorder="1"/>
    <xf numFmtId="165" fontId="19" fillId="0" borderId="22" xfId="0" applyNumberFormat="1" applyFont="1" applyFill="1" applyBorder="1" applyAlignment="1">
      <alignment vertical="top" wrapText="1"/>
    </xf>
    <xf numFmtId="165" fontId="19" fillId="0" borderId="23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166" fontId="0" fillId="0" borderId="25" xfId="0" applyNumberFormat="1" applyBorder="1" applyAlignment="1">
      <alignment horizontal="center"/>
    </xf>
    <xf numFmtId="0" fontId="0" fillId="22" borderId="24" xfId="0" applyFont="1" applyFill="1" applyBorder="1"/>
    <xf numFmtId="0" fontId="0" fillId="0" borderId="24" xfId="0" applyBorder="1" applyAlignment="1">
      <alignment horizontal="center"/>
    </xf>
    <xf numFmtId="9" fontId="0" fillId="0" borderId="24" xfId="0" applyNumberFormat="1" applyBorder="1"/>
    <xf numFmtId="4" fontId="0" fillId="0" borderId="24" xfId="0" applyNumberFormat="1" applyBorder="1"/>
    <xf numFmtId="0" fontId="0" fillId="7" borderId="24" xfId="0" applyFont="1" applyFill="1" applyBorder="1"/>
    <xf numFmtId="0" fontId="0" fillId="6" borderId="24" xfId="0" applyFont="1" applyFill="1" applyBorder="1"/>
    <xf numFmtId="0" fontId="0" fillId="0" borderId="24" xfId="0" applyFont="1" applyBorder="1" applyAlignment="1">
      <alignment horizontal="right"/>
    </xf>
    <xf numFmtId="9" fontId="0" fillId="0" borderId="24" xfId="0" applyNumberFormat="1" applyBorder="1" applyAlignment="1">
      <alignment horizontal="right"/>
    </xf>
    <xf numFmtId="4" fontId="21" fillId="0" borderId="26" xfId="0" applyNumberFormat="1" applyFont="1" applyBorder="1" applyAlignment="1">
      <alignment horizontal="center"/>
    </xf>
    <xf numFmtId="4" fontId="21" fillId="0" borderId="24" xfId="0" applyNumberFormat="1" applyFont="1" applyBorder="1" applyAlignment="1">
      <alignment horizontal="center"/>
    </xf>
    <xf numFmtId="0" fontId="0" fillId="24" borderId="24" xfId="0" applyFont="1" applyFill="1" applyBorder="1"/>
    <xf numFmtId="14" fontId="0" fillId="0" borderId="0" xfId="0" applyNumberFormat="1"/>
    <xf numFmtId="166" fontId="0" fillId="0" borderId="26" xfId="0" applyNumberFormat="1" applyFill="1" applyBorder="1" applyAlignment="1">
      <alignment horizontal="center"/>
    </xf>
    <xf numFmtId="0" fontId="21" fillId="22" borderId="24" xfId="0" applyFont="1" applyFill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21" fillId="24" borderId="24" xfId="0" applyFont="1" applyFill="1" applyBorder="1" applyAlignment="1">
      <alignment horizontal="center"/>
    </xf>
    <xf numFmtId="0" fontId="25" fillId="0" borderId="0" xfId="0" quotePrefix="1" applyFont="1" applyAlignment="1">
      <alignment horizontal="right"/>
    </xf>
    <xf numFmtId="165" fontId="0" fillId="0" borderId="27" xfId="0" applyNumberFormat="1" applyFill="1" applyBorder="1" applyAlignment="1">
      <alignment vertical="top"/>
    </xf>
    <xf numFmtId="165" fontId="0" fillId="0" borderId="28" xfId="0" applyNumberFormat="1" applyFill="1" applyBorder="1" applyAlignment="1">
      <alignment vertical="top"/>
    </xf>
    <xf numFmtId="3" fontId="0" fillId="0" borderId="0" xfId="0" applyNumberFormat="1" applyFill="1"/>
    <xf numFmtId="0" fontId="25" fillId="0" borderId="0" xfId="0" quotePrefix="1" applyFont="1" applyFill="1"/>
    <xf numFmtId="165" fontId="0" fillId="0" borderId="29" xfId="0" applyNumberFormat="1" applyFill="1" applyBorder="1" applyAlignment="1">
      <alignment vertical="top"/>
    </xf>
    <xf numFmtId="165" fontId="0" fillId="0" borderId="30" xfId="0" applyNumberFormat="1" applyFill="1" applyBorder="1" applyAlignment="1">
      <alignment vertical="top"/>
    </xf>
    <xf numFmtId="4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4" fontId="19" fillId="0" borderId="25" xfId="0" applyNumberFormat="1" applyFont="1" applyFill="1" applyBorder="1"/>
    <xf numFmtId="165" fontId="19" fillId="0" borderId="3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9" fillId="0" borderId="24" xfId="0" applyFont="1" applyBorder="1" applyAlignment="1">
      <alignment vertical="center" wrapText="1"/>
    </xf>
    <xf numFmtId="0" fontId="26" fillId="0" borderId="0" xfId="0" applyFont="1"/>
    <xf numFmtId="0" fontId="25" fillId="0" borderId="0" xfId="0" applyFont="1"/>
    <xf numFmtId="0" fontId="17" fillId="4" borderId="0" xfId="0" applyFont="1" applyFill="1" applyBorder="1" applyAlignment="1">
      <alignment horizontal="center" vertical="center" wrapText="1"/>
    </xf>
    <xf numFmtId="0" fontId="18" fillId="16" borderId="0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right" vertical="top" wrapText="1"/>
    </xf>
    <xf numFmtId="4" fontId="19" fillId="0" borderId="24" xfId="0" applyNumberFormat="1" applyFont="1" applyFill="1" applyBorder="1"/>
    <xf numFmtId="165" fontId="19" fillId="0" borderId="24" xfId="0" applyNumberFormat="1" applyFont="1" applyBorder="1"/>
    <xf numFmtId="165" fontId="19" fillId="0" borderId="24" xfId="0" applyNumberFormat="1" applyFont="1" applyFill="1" applyBorder="1" applyAlignment="1">
      <alignment vertical="top" wrapText="1"/>
    </xf>
    <xf numFmtId="165" fontId="19" fillId="0" borderId="24" xfId="0" applyNumberFormat="1" applyFont="1" applyBorder="1" applyAlignment="1">
      <alignment vertical="center"/>
    </xf>
    <xf numFmtId="165" fontId="19" fillId="0" borderId="24" xfId="0" applyNumberFormat="1" applyFont="1" applyFill="1" applyBorder="1"/>
    <xf numFmtId="165" fontId="19" fillId="0" borderId="32" xfId="0" applyNumberFormat="1" applyFont="1" applyFill="1" applyBorder="1" applyAlignment="1">
      <alignment vertical="top" wrapText="1"/>
    </xf>
    <xf numFmtId="165" fontId="18" fillId="0" borderId="33" xfId="0" applyNumberFormat="1" applyFont="1" applyFill="1" applyBorder="1" applyAlignment="1">
      <alignment vertical="center" wrapText="1"/>
    </xf>
    <xf numFmtId="165" fontId="19" fillId="0" borderId="32" xfId="0" applyNumberFormat="1" applyFont="1" applyBorder="1" applyAlignment="1">
      <alignment vertical="center"/>
    </xf>
    <xf numFmtId="165" fontId="19" fillId="0" borderId="32" xfId="0" applyNumberFormat="1" applyFont="1" applyBorder="1"/>
    <xf numFmtId="165" fontId="19" fillId="0" borderId="33" xfId="0" applyNumberFormat="1" applyFont="1" applyBorder="1"/>
    <xf numFmtId="0" fontId="19" fillId="0" borderId="25" xfId="0" applyFont="1" applyBorder="1" applyAlignment="1">
      <alignment vertical="top" wrapText="1"/>
    </xf>
    <xf numFmtId="4" fontId="19" fillId="0" borderId="33" xfId="0" applyNumberFormat="1" applyFont="1" applyFill="1" applyBorder="1"/>
    <xf numFmtId="165" fontId="19" fillId="0" borderId="32" xfId="0" applyNumberFormat="1" applyFont="1" applyFill="1" applyBorder="1"/>
    <xf numFmtId="165" fontId="18" fillId="0" borderId="33" xfId="0" applyNumberFormat="1" applyFont="1" applyBorder="1" applyAlignment="1">
      <alignment vertical="center" wrapText="1"/>
    </xf>
    <xf numFmtId="165" fontId="21" fillId="0" borderId="33" xfId="0" applyNumberFormat="1" applyFont="1" applyBorder="1"/>
    <xf numFmtId="4" fontId="19" fillId="25" borderId="40" xfId="0" applyNumberFormat="1" applyFont="1" applyFill="1" applyBorder="1"/>
    <xf numFmtId="165" fontId="19" fillId="25" borderId="14" xfId="0" applyNumberFormat="1" applyFont="1" applyFill="1" applyBorder="1" applyAlignment="1">
      <alignment vertical="top" wrapText="1"/>
    </xf>
    <xf numFmtId="4" fontId="19" fillId="25" borderId="41" xfId="0" applyNumberFormat="1" applyFont="1" applyFill="1" applyBorder="1"/>
    <xf numFmtId="4" fontId="19" fillId="25" borderId="42" xfId="0" applyNumberFormat="1" applyFont="1" applyFill="1" applyBorder="1"/>
    <xf numFmtId="4" fontId="0" fillId="0" borderId="43" xfId="0" applyNumberFormat="1" applyFill="1" applyBorder="1"/>
    <xf numFmtId="0" fontId="17" fillId="4" borderId="0" xfId="0" applyFont="1" applyFill="1" applyBorder="1" applyAlignment="1">
      <alignment horizontal="center" vertical="center" wrapText="1"/>
    </xf>
    <xf numFmtId="0" fontId="18" fillId="16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16" borderId="3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8" fillId="16" borderId="11" xfId="0" applyFont="1" applyFill="1" applyBorder="1" applyAlignment="1">
      <alignment vertical="center" wrapText="1"/>
    </xf>
    <xf numFmtId="0" fontId="18" fillId="16" borderId="35" xfId="0" applyFont="1" applyFill="1" applyBorder="1" applyAlignment="1">
      <alignment vertical="center" wrapText="1"/>
    </xf>
    <xf numFmtId="0" fontId="18" fillId="16" borderId="36" xfId="0" applyFont="1" applyFill="1" applyBorder="1" applyAlignment="1">
      <alignment horizontal="center" vertical="center" wrapText="1"/>
    </xf>
    <xf numFmtId="0" fontId="18" fillId="16" borderId="37" xfId="0" applyFont="1" applyFill="1" applyBorder="1" applyAlignment="1">
      <alignment horizontal="center" vertical="center" wrapText="1"/>
    </xf>
    <xf numFmtId="0" fontId="18" fillId="16" borderId="38" xfId="0" applyFont="1" applyFill="1" applyBorder="1" applyAlignment="1">
      <alignment horizontal="center" vertical="center" wrapText="1"/>
    </xf>
    <xf numFmtId="0" fontId="18" fillId="16" borderId="39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"/>
  <sheetViews>
    <sheetView tabSelected="1" workbookViewId="0">
      <selection activeCell="B59" sqref="B59"/>
    </sheetView>
  </sheetViews>
  <sheetFormatPr baseColWidth="10" defaultRowHeight="12.75" x14ac:dyDescent="0.2"/>
  <cols>
    <col min="1" max="1" width="17.5703125" customWidth="1"/>
    <col min="2" max="2" width="83.85546875" customWidth="1"/>
    <col min="3" max="3" width="17.28515625" customWidth="1"/>
    <col min="4" max="4" width="21.140625" customWidth="1"/>
    <col min="5" max="5" width="15.7109375" customWidth="1"/>
  </cols>
  <sheetData>
    <row r="2" spans="1:5" ht="23.25" x14ac:dyDescent="0.2">
      <c r="A2" s="94" t="s">
        <v>116</v>
      </c>
      <c r="B2" s="94"/>
      <c r="C2" s="71"/>
      <c r="D2" s="70"/>
    </row>
    <row r="3" spans="1:5" ht="17.25" customHeight="1" x14ac:dyDescent="0.2"/>
    <row r="4" spans="1:5" ht="45" x14ac:dyDescent="0.2">
      <c r="A4" s="95" t="s">
        <v>0</v>
      </c>
      <c r="B4" s="95" t="s">
        <v>1</v>
      </c>
      <c r="C4" s="72" t="s">
        <v>2</v>
      </c>
      <c r="D4" s="95" t="s">
        <v>117</v>
      </c>
      <c r="E4" s="95" t="s">
        <v>3</v>
      </c>
    </row>
    <row r="5" spans="1:5" ht="24" customHeight="1" thickBot="1" x14ac:dyDescent="0.25">
      <c r="A5" s="95"/>
      <c r="B5" s="95"/>
      <c r="C5" s="72"/>
      <c r="D5" s="95"/>
      <c r="E5" s="95"/>
    </row>
    <row r="6" spans="1:5" ht="15" thickBot="1" x14ac:dyDescent="0.25">
      <c r="A6" s="73">
        <v>607</v>
      </c>
      <c r="B6" s="84" t="s">
        <v>4</v>
      </c>
      <c r="C6" s="85">
        <v>1142086.077178</v>
      </c>
      <c r="D6" s="83">
        <v>1219188.077178</v>
      </c>
      <c r="E6" s="83">
        <f>C6-D6</f>
        <v>-77102</v>
      </c>
    </row>
    <row r="8" spans="1:5" ht="23.25" x14ac:dyDescent="0.35">
      <c r="A8" s="1" t="s">
        <v>5</v>
      </c>
    </row>
    <row r="10" spans="1:5" ht="45" x14ac:dyDescent="0.2">
      <c r="A10" s="95" t="s">
        <v>0</v>
      </c>
      <c r="B10" s="95" t="s">
        <v>1</v>
      </c>
      <c r="C10" s="72" t="s">
        <v>2</v>
      </c>
      <c r="D10" s="95" t="s">
        <v>117</v>
      </c>
      <c r="E10" s="95" t="s">
        <v>3</v>
      </c>
    </row>
    <row r="11" spans="1:5" ht="24" customHeight="1" x14ac:dyDescent="0.2">
      <c r="A11" s="95"/>
      <c r="B11" s="95"/>
      <c r="C11" s="72"/>
      <c r="D11" s="95"/>
      <c r="E11" s="95"/>
    </row>
    <row r="12" spans="1:5" s="2" customFormat="1" ht="15" customHeight="1" x14ac:dyDescent="0.2">
      <c r="A12" s="68">
        <v>620</v>
      </c>
      <c r="B12" s="68" t="s">
        <v>6</v>
      </c>
      <c r="C12" s="76">
        <v>0</v>
      </c>
      <c r="D12" s="77">
        <v>0</v>
      </c>
      <c r="E12" s="75">
        <f>C12-D12</f>
        <v>0</v>
      </c>
    </row>
    <row r="13" spans="1:5" s="2" customFormat="1" ht="15" customHeight="1" x14ac:dyDescent="0.2">
      <c r="A13" s="68">
        <v>621</v>
      </c>
      <c r="B13" s="68" t="s">
        <v>7</v>
      </c>
      <c r="C13" s="76">
        <v>1375802.1199999999</v>
      </c>
      <c r="D13" s="77">
        <v>1385802.1199999999</v>
      </c>
      <c r="E13" s="75">
        <f t="shared" ref="E13:E23" si="0">C13-D13</f>
        <v>-10000</v>
      </c>
    </row>
    <row r="14" spans="1:5" s="2" customFormat="1" ht="15" customHeight="1" x14ac:dyDescent="0.2">
      <c r="A14" s="68">
        <v>622</v>
      </c>
      <c r="B14" s="68" t="s">
        <v>8</v>
      </c>
      <c r="C14" s="76">
        <v>2648791.0199999996</v>
      </c>
      <c r="D14" s="77">
        <v>2699020.4799999995</v>
      </c>
      <c r="E14" s="75">
        <f t="shared" si="0"/>
        <v>-50229.459999999963</v>
      </c>
    </row>
    <row r="15" spans="1:5" s="2" customFormat="1" ht="15" customHeight="1" x14ac:dyDescent="0.2">
      <c r="A15" s="68">
        <v>623</v>
      </c>
      <c r="B15" s="68" t="s">
        <v>9</v>
      </c>
      <c r="C15" s="76">
        <v>193035.34000000003</v>
      </c>
      <c r="D15" s="77">
        <v>168197.97000000003</v>
      </c>
      <c r="E15" s="75">
        <f t="shared" si="0"/>
        <v>24837.369999999995</v>
      </c>
    </row>
    <row r="16" spans="1:5" s="2" customFormat="1" ht="15" customHeight="1" x14ac:dyDescent="0.2">
      <c r="A16" s="68">
        <v>624</v>
      </c>
      <c r="B16" s="68" t="s">
        <v>10</v>
      </c>
      <c r="C16" s="76">
        <v>100500.67999999998</v>
      </c>
      <c r="D16" s="77">
        <v>100500.67999999998</v>
      </c>
      <c r="E16" s="75">
        <f t="shared" si="0"/>
        <v>0</v>
      </c>
    </row>
    <row r="17" spans="1:5" s="2" customFormat="1" ht="15" customHeight="1" x14ac:dyDescent="0.2">
      <c r="A17" s="68">
        <v>625</v>
      </c>
      <c r="B17" s="68" t="s">
        <v>11</v>
      </c>
      <c r="C17" s="76">
        <v>350506.88999999996</v>
      </c>
      <c r="D17" s="77">
        <v>273920.5</v>
      </c>
      <c r="E17" s="75">
        <f t="shared" si="0"/>
        <v>76586.389999999956</v>
      </c>
    </row>
    <row r="18" spans="1:5" s="2" customFormat="1" ht="15" customHeight="1" x14ac:dyDescent="0.2">
      <c r="A18" s="68">
        <v>626</v>
      </c>
      <c r="B18" s="68" t="s">
        <v>12</v>
      </c>
      <c r="C18" s="76">
        <v>7800</v>
      </c>
      <c r="D18" s="77">
        <v>7800</v>
      </c>
      <c r="E18" s="75">
        <f t="shared" si="0"/>
        <v>0</v>
      </c>
    </row>
    <row r="19" spans="1:5" s="2" customFormat="1" ht="15" customHeight="1" x14ac:dyDescent="0.2">
      <c r="A19" s="68">
        <v>627</v>
      </c>
      <c r="B19" s="68" t="s">
        <v>13</v>
      </c>
      <c r="C19" s="76">
        <v>366307.58999999997</v>
      </c>
      <c r="D19" s="77">
        <v>346807.58999999997</v>
      </c>
      <c r="E19" s="75">
        <f t="shared" si="0"/>
        <v>19500</v>
      </c>
    </row>
    <row r="20" spans="1:5" s="2" customFormat="1" ht="15" customHeight="1" x14ac:dyDescent="0.2">
      <c r="A20" s="68">
        <v>628</v>
      </c>
      <c r="B20" s="68" t="s">
        <v>14</v>
      </c>
      <c r="C20" s="76">
        <v>1101820.8800000001</v>
      </c>
      <c r="D20" s="77">
        <v>1076820.8800000001</v>
      </c>
      <c r="E20" s="75">
        <f t="shared" si="0"/>
        <v>25000</v>
      </c>
    </row>
    <row r="21" spans="1:5" s="2" customFormat="1" ht="15" customHeight="1" x14ac:dyDescent="0.2">
      <c r="A21" s="68">
        <v>629</v>
      </c>
      <c r="B21" s="68" t="s">
        <v>15</v>
      </c>
      <c r="C21" s="76">
        <v>132530.53999999998</v>
      </c>
      <c r="D21" s="77">
        <v>109080.54000000001</v>
      </c>
      <c r="E21" s="75">
        <f t="shared" si="0"/>
        <v>23449.999999999971</v>
      </c>
    </row>
    <row r="22" spans="1:5" s="2" customFormat="1" ht="15" customHeight="1" thickBot="1" x14ac:dyDescent="0.25">
      <c r="A22" s="68">
        <v>631</v>
      </c>
      <c r="B22" s="68" t="s">
        <v>16</v>
      </c>
      <c r="C22" s="79">
        <v>0</v>
      </c>
      <c r="D22" s="81">
        <v>0</v>
      </c>
      <c r="E22" s="82">
        <f t="shared" si="0"/>
        <v>0</v>
      </c>
    </row>
    <row r="23" spans="1:5" s="2" customFormat="1" ht="20.25" customHeight="1" thickBot="1" x14ac:dyDescent="0.25">
      <c r="A23" s="96" t="s">
        <v>17</v>
      </c>
      <c r="B23" s="96"/>
      <c r="C23" s="80">
        <v>7419181.1371779982</v>
      </c>
      <c r="D23" s="80">
        <f>SUM(D6:D22)</f>
        <v>7387138.8371779984</v>
      </c>
      <c r="E23" s="80">
        <f t="shared" si="0"/>
        <v>32042.299999999814</v>
      </c>
    </row>
    <row r="25" spans="1:5" ht="23.25" x14ac:dyDescent="0.35">
      <c r="A25" s="1" t="s">
        <v>18</v>
      </c>
    </row>
    <row r="27" spans="1:5" ht="37.5" customHeight="1" x14ac:dyDescent="0.2">
      <c r="A27" s="95" t="s">
        <v>0</v>
      </c>
      <c r="B27" s="95" t="s">
        <v>1</v>
      </c>
      <c r="C27" s="72" t="s">
        <v>2</v>
      </c>
      <c r="D27" s="95" t="s">
        <v>117</v>
      </c>
      <c r="E27" s="95" t="s">
        <v>3</v>
      </c>
    </row>
    <row r="28" spans="1:5" ht="24" customHeight="1" x14ac:dyDescent="0.2">
      <c r="A28" s="95"/>
      <c r="B28" s="95"/>
      <c r="C28" s="72"/>
      <c r="D28" s="95"/>
      <c r="E28" s="95"/>
    </row>
    <row r="29" spans="1:5" ht="14.25" x14ac:dyDescent="0.2">
      <c r="A29" s="38">
        <v>651</v>
      </c>
      <c r="B29" s="38" t="s">
        <v>19</v>
      </c>
      <c r="C29" s="76">
        <v>26500</v>
      </c>
      <c r="D29" s="78">
        <v>11500</v>
      </c>
      <c r="E29" s="75">
        <f>C29-D29</f>
        <v>15000</v>
      </c>
    </row>
    <row r="30" spans="1:5" ht="14.25" x14ac:dyDescent="0.2">
      <c r="A30" s="38">
        <v>659</v>
      </c>
      <c r="B30" s="38" t="s">
        <v>20</v>
      </c>
      <c r="C30" s="76">
        <v>0</v>
      </c>
      <c r="D30" s="78">
        <v>0</v>
      </c>
      <c r="E30" s="75">
        <f>C30-D30</f>
        <v>0</v>
      </c>
    </row>
    <row r="31" spans="1:5" ht="14.25" x14ac:dyDescent="0.2">
      <c r="A31" s="38">
        <v>649</v>
      </c>
      <c r="B31" s="38" t="s">
        <v>21</v>
      </c>
      <c r="C31" s="76">
        <v>80613.01999999999</v>
      </c>
      <c r="D31" s="78">
        <v>80613.01999999999</v>
      </c>
      <c r="E31" s="75">
        <f>C31-D31</f>
        <v>0</v>
      </c>
    </row>
    <row r="32" spans="1:5" ht="15" thickBot="1" x14ac:dyDescent="0.25">
      <c r="A32" s="38">
        <v>662</v>
      </c>
      <c r="B32" s="38" t="s">
        <v>22</v>
      </c>
      <c r="C32" s="79">
        <v>100</v>
      </c>
      <c r="D32" s="86">
        <v>100</v>
      </c>
      <c r="E32" s="82">
        <f>C32-D32</f>
        <v>0</v>
      </c>
    </row>
    <row r="33" spans="1:7" s="2" customFormat="1" ht="20.25" customHeight="1" thickBot="1" x14ac:dyDescent="0.25">
      <c r="A33" s="96" t="s">
        <v>17</v>
      </c>
      <c r="B33" s="96"/>
      <c r="C33" s="80">
        <v>107213.01999999999</v>
      </c>
      <c r="D33" s="87">
        <f>SUM(D29:D32)</f>
        <v>92213.01999999999</v>
      </c>
      <c r="E33" s="87">
        <f>SUM(E29:E32)</f>
        <v>15000</v>
      </c>
    </row>
    <row r="34" spans="1:7" x14ac:dyDescent="0.2">
      <c r="C34" s="4"/>
    </row>
    <row r="35" spans="1:7" ht="23.25" x14ac:dyDescent="0.35">
      <c r="A35" s="1" t="s">
        <v>23</v>
      </c>
      <c r="C35" s="4"/>
    </row>
    <row r="36" spans="1:7" x14ac:dyDescent="0.2">
      <c r="C36" s="4"/>
      <c r="G36" s="5"/>
    </row>
    <row r="37" spans="1:7" ht="45" x14ac:dyDescent="0.2">
      <c r="A37" s="95" t="s">
        <v>0</v>
      </c>
      <c r="B37" s="95" t="s">
        <v>1</v>
      </c>
      <c r="C37" s="72" t="s">
        <v>2</v>
      </c>
      <c r="D37" s="95" t="s">
        <v>117</v>
      </c>
      <c r="E37" s="95" t="s">
        <v>3</v>
      </c>
    </row>
    <row r="38" spans="1:7" ht="25.5" customHeight="1" x14ac:dyDescent="0.2">
      <c r="A38" s="95"/>
      <c r="B38" s="95"/>
      <c r="C38" s="72"/>
      <c r="D38" s="95"/>
      <c r="E38" s="95"/>
    </row>
    <row r="39" spans="1:7" ht="14.25" x14ac:dyDescent="0.2">
      <c r="A39" s="38">
        <v>640</v>
      </c>
      <c r="B39" s="38" t="s">
        <v>24</v>
      </c>
      <c r="C39" s="76">
        <v>9004853.1400000006</v>
      </c>
      <c r="D39" s="78">
        <v>8913294.7591999993</v>
      </c>
      <c r="E39" s="75">
        <f>C39-D39</f>
        <v>91558.380800001323</v>
      </c>
    </row>
    <row r="40" spans="1:7" ht="14.25" x14ac:dyDescent="0.2">
      <c r="A40" s="38">
        <v>64005</v>
      </c>
      <c r="B40" s="38" t="s">
        <v>73</v>
      </c>
      <c r="C40" s="76">
        <v>100579</v>
      </c>
      <c r="D40" s="78">
        <v>81044</v>
      </c>
      <c r="E40" s="75">
        <f t="shared" ref="E40:E47" si="1">C40-D40</f>
        <v>19535</v>
      </c>
    </row>
    <row r="41" spans="1:7" ht="14.25" x14ac:dyDescent="0.2">
      <c r="A41" s="38">
        <v>64006</v>
      </c>
      <c r="B41" s="38" t="s">
        <v>74</v>
      </c>
      <c r="C41" s="76">
        <v>202309.77</v>
      </c>
      <c r="D41" s="78">
        <v>155207.76999999999</v>
      </c>
      <c r="E41" s="75">
        <f t="shared" si="1"/>
        <v>47102</v>
      </c>
    </row>
    <row r="42" spans="1:7" ht="14.25" x14ac:dyDescent="0.2">
      <c r="A42" s="38">
        <v>64007</v>
      </c>
      <c r="B42" s="38" t="s">
        <v>115</v>
      </c>
      <c r="C42" s="76">
        <v>42395.87</v>
      </c>
      <c r="D42" s="78">
        <v>36729.620000000003</v>
      </c>
      <c r="E42" s="75">
        <f t="shared" si="1"/>
        <v>5666.25</v>
      </c>
    </row>
    <row r="43" spans="1:7" ht="14.25" x14ac:dyDescent="0.2">
      <c r="A43" s="38">
        <v>64008</v>
      </c>
      <c r="B43" s="38" t="s">
        <v>75</v>
      </c>
      <c r="C43" s="76">
        <v>74624.34</v>
      </c>
      <c r="D43" s="78">
        <v>74624.34</v>
      </c>
      <c r="E43" s="75">
        <f t="shared" si="1"/>
        <v>0</v>
      </c>
    </row>
    <row r="44" spans="1:7" ht="14.25" x14ac:dyDescent="0.2">
      <c r="A44" s="38">
        <v>6404</v>
      </c>
      <c r="B44" s="38" t="s">
        <v>25</v>
      </c>
      <c r="C44" s="74">
        <v>241551.38062200003</v>
      </c>
      <c r="D44" s="78">
        <v>209267.78062199999</v>
      </c>
      <c r="E44" s="75">
        <f t="shared" si="1"/>
        <v>32283.600000000035</v>
      </c>
    </row>
    <row r="45" spans="1:7" ht="14.25" x14ac:dyDescent="0.2">
      <c r="A45" s="38">
        <v>6405</v>
      </c>
      <c r="B45" s="38" t="s">
        <v>26</v>
      </c>
      <c r="C45" s="76">
        <v>2296115.0400000005</v>
      </c>
      <c r="D45" s="78">
        <v>2021815.6700000006</v>
      </c>
      <c r="E45" s="75">
        <f t="shared" si="1"/>
        <v>274299.36999999988</v>
      </c>
    </row>
    <row r="46" spans="1:7" ht="14.25" x14ac:dyDescent="0.2">
      <c r="A46" s="38">
        <v>641</v>
      </c>
      <c r="B46" s="38" t="s">
        <v>27</v>
      </c>
      <c r="C46" s="76">
        <v>17321.260000000009</v>
      </c>
      <c r="D46" s="78">
        <v>17321.260000000009</v>
      </c>
      <c r="E46" s="75">
        <f t="shared" si="1"/>
        <v>0</v>
      </c>
    </row>
    <row r="47" spans="1:7" ht="15" thickBot="1" x14ac:dyDescent="0.25">
      <c r="A47" s="38">
        <v>642</v>
      </c>
      <c r="B47" s="38" t="s">
        <v>28</v>
      </c>
      <c r="C47" s="79">
        <v>2506125.6</v>
      </c>
      <c r="D47" s="86">
        <v>2440460.1</v>
      </c>
      <c r="E47" s="82">
        <f t="shared" si="1"/>
        <v>65665.5</v>
      </c>
    </row>
    <row r="48" spans="1:7" ht="15.75" customHeight="1" thickBot="1" x14ac:dyDescent="0.25">
      <c r="A48" s="96" t="s">
        <v>17</v>
      </c>
      <c r="B48" s="96"/>
      <c r="C48" s="80">
        <v>14485875.400621999</v>
      </c>
      <c r="D48" s="87">
        <f>SUM(D39:D47)</f>
        <v>13949765.299821997</v>
      </c>
      <c r="E48" s="87">
        <f>SUM(E39:E47)</f>
        <v>536110.1008000013</v>
      </c>
    </row>
    <row r="49" spans="1:8" x14ac:dyDescent="0.2">
      <c r="C49" s="4"/>
    </row>
    <row r="50" spans="1:8" ht="23.25" x14ac:dyDescent="0.35">
      <c r="A50" s="1" t="s">
        <v>29</v>
      </c>
      <c r="C50" s="4"/>
    </row>
    <row r="51" spans="1:8" x14ac:dyDescent="0.2">
      <c r="C51" s="4"/>
    </row>
    <row r="52" spans="1:8" ht="45" x14ac:dyDescent="0.2">
      <c r="A52" s="95" t="s">
        <v>0</v>
      </c>
      <c r="B52" s="95" t="s">
        <v>1</v>
      </c>
      <c r="C52" s="72" t="s">
        <v>2</v>
      </c>
      <c r="D52" s="95" t="s">
        <v>117</v>
      </c>
      <c r="E52" s="95" t="s">
        <v>3</v>
      </c>
      <c r="F52" s="4"/>
      <c r="G52" s="4"/>
      <c r="H52" s="4"/>
    </row>
    <row r="53" spans="1:8" ht="30.75" customHeight="1" x14ac:dyDescent="0.2">
      <c r="A53" s="95"/>
      <c r="B53" s="95"/>
      <c r="C53" s="72"/>
      <c r="D53" s="95"/>
      <c r="E53" s="95"/>
      <c r="F53" s="4"/>
      <c r="G53" s="6"/>
      <c r="H53" s="4"/>
    </row>
    <row r="54" spans="1:8" ht="14.25" x14ac:dyDescent="0.2">
      <c r="A54" s="38">
        <v>66</v>
      </c>
      <c r="B54" s="38" t="s">
        <v>22</v>
      </c>
      <c r="C54" s="76">
        <v>65000</v>
      </c>
      <c r="D54" s="78">
        <v>65000</v>
      </c>
      <c r="E54" s="75">
        <f>C54-D54</f>
        <v>0</v>
      </c>
      <c r="F54" s="4"/>
      <c r="G54" s="6"/>
      <c r="H54" s="4"/>
    </row>
    <row r="55" spans="1:8" ht="14.25" x14ac:dyDescent="0.2">
      <c r="A55" s="38">
        <v>678</v>
      </c>
      <c r="B55" s="38" t="s">
        <v>30</v>
      </c>
      <c r="C55" s="76">
        <v>5040.3599999999997</v>
      </c>
      <c r="D55" s="78">
        <v>5040.3599999999997</v>
      </c>
      <c r="E55" s="75">
        <f>C55-D55</f>
        <v>0</v>
      </c>
      <c r="F55" s="4"/>
      <c r="G55" s="6"/>
      <c r="H55" s="4"/>
    </row>
    <row r="56" spans="1:8" ht="14.25" x14ac:dyDescent="0.2">
      <c r="A56" s="73">
        <v>68</v>
      </c>
      <c r="B56" s="38" t="s">
        <v>31</v>
      </c>
      <c r="C56" s="76">
        <v>621862.86</v>
      </c>
      <c r="D56" s="78">
        <v>621862.86</v>
      </c>
      <c r="E56" s="75">
        <f>C56-D56</f>
        <v>0</v>
      </c>
      <c r="F56" s="4"/>
      <c r="G56" s="6"/>
      <c r="H56" s="4"/>
    </row>
    <row r="57" spans="1:8" ht="15" thickBot="1" x14ac:dyDescent="0.25">
      <c r="A57" s="38">
        <v>694</v>
      </c>
      <c r="B57" s="38" t="s">
        <v>32</v>
      </c>
      <c r="C57" s="79">
        <v>37430</v>
      </c>
      <c r="D57" s="86">
        <v>37430</v>
      </c>
      <c r="E57" s="82">
        <f>C57-D57</f>
        <v>0</v>
      </c>
      <c r="F57" s="4"/>
      <c r="G57" s="6"/>
      <c r="H57" s="4"/>
    </row>
    <row r="58" spans="1:8" ht="15.75" customHeight="1" thickBot="1" x14ac:dyDescent="0.25">
      <c r="A58" s="96" t="s">
        <v>17</v>
      </c>
      <c r="B58" s="96"/>
      <c r="C58" s="80">
        <v>729333.22</v>
      </c>
      <c r="D58" s="87">
        <f>SUM(D54:D57)</f>
        <v>729333.22</v>
      </c>
      <c r="E58" s="87">
        <f>SUM(E54:E57)</f>
        <v>0</v>
      </c>
      <c r="F58" s="4"/>
      <c r="G58" s="4"/>
      <c r="H58" s="4"/>
    </row>
    <row r="59" spans="1:8" x14ac:dyDescent="0.2">
      <c r="E59" s="4"/>
      <c r="F59" s="4"/>
      <c r="G59" s="4"/>
      <c r="H59" s="4"/>
    </row>
    <row r="60" spans="1:8" ht="13.5" thickBot="1" x14ac:dyDescent="0.25"/>
    <row r="61" spans="1:8" ht="15.75" thickBot="1" x14ac:dyDescent="0.3">
      <c r="A61" s="7" t="s">
        <v>33</v>
      </c>
      <c r="C61" s="88">
        <v>22741602.777799994</v>
      </c>
      <c r="D61" s="88">
        <f>D23+D33+D48+D58</f>
        <v>22158450.376999993</v>
      </c>
      <c r="E61" s="88">
        <f>E23+E33+E48+E58</f>
        <v>583152.40080000111</v>
      </c>
    </row>
    <row r="63" spans="1:8" x14ac:dyDescent="0.2">
      <c r="B63" s="9" t="s">
        <v>34</v>
      </c>
      <c r="C63" s="8"/>
      <c r="D63" s="8"/>
    </row>
    <row r="65" spans="1:3" ht="14.25" x14ac:dyDescent="0.2">
      <c r="A65" s="37"/>
      <c r="B65" s="37"/>
    </row>
    <row r="68" spans="1:3" x14ac:dyDescent="0.2">
      <c r="C68" s="15"/>
    </row>
  </sheetData>
  <mergeCells count="25">
    <mergeCell ref="A52:A53"/>
    <mergeCell ref="B52:B53"/>
    <mergeCell ref="D52:D53"/>
    <mergeCell ref="E52:E53"/>
    <mergeCell ref="A58:B58"/>
    <mergeCell ref="A37:A38"/>
    <mergeCell ref="B37:B38"/>
    <mergeCell ref="D37:D38"/>
    <mergeCell ref="E37:E38"/>
    <mergeCell ref="A48:B48"/>
    <mergeCell ref="A33:B33"/>
    <mergeCell ref="A10:A11"/>
    <mergeCell ref="B10:B11"/>
    <mergeCell ref="D10:D11"/>
    <mergeCell ref="E10:E11"/>
    <mergeCell ref="A23:B23"/>
    <mergeCell ref="A2:B2"/>
    <mergeCell ref="A4:A5"/>
    <mergeCell ref="B4:B5"/>
    <mergeCell ref="D4:D5"/>
    <mergeCell ref="E4:E5"/>
    <mergeCell ref="A27:A28"/>
    <mergeCell ref="B27:B28"/>
    <mergeCell ref="D27:D28"/>
    <mergeCell ref="E27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9"/>
  <sheetViews>
    <sheetView topLeftCell="B1" zoomScale="80" zoomScaleNormal="80" workbookViewId="0">
      <selection activeCell="C105" sqref="C105"/>
    </sheetView>
  </sheetViews>
  <sheetFormatPr baseColWidth="10" defaultRowHeight="12.75" x14ac:dyDescent="0.2"/>
  <cols>
    <col min="1" max="1" width="25.28515625" customWidth="1"/>
    <col min="2" max="2" width="72.28515625" customWidth="1"/>
    <col min="3" max="3" width="22" customWidth="1"/>
    <col min="4" max="4" width="12.42578125" customWidth="1"/>
    <col min="5" max="5" width="46.42578125" customWidth="1"/>
    <col min="6" max="6" width="16.42578125" customWidth="1"/>
    <col min="7" max="7" width="12.42578125" customWidth="1"/>
    <col min="9" max="9" width="16.42578125" bestFit="1" customWidth="1"/>
  </cols>
  <sheetData>
    <row r="2" spans="1:9" ht="50.25" customHeight="1" x14ac:dyDescent="0.2">
      <c r="A2" s="98" t="s">
        <v>118</v>
      </c>
      <c r="B2" s="98"/>
      <c r="C2" s="98"/>
      <c r="E2" s="69"/>
    </row>
    <row r="4" spans="1:9" ht="15.75" thickBot="1" x14ac:dyDescent="0.25">
      <c r="A4" s="10" t="s">
        <v>35</v>
      </c>
      <c r="B4" s="11"/>
      <c r="C4" s="11"/>
    </row>
    <row r="5" spans="1:9" ht="30.75" thickBot="1" x14ac:dyDescent="0.25">
      <c r="A5" s="12" t="s">
        <v>36</v>
      </c>
      <c r="B5" s="13"/>
      <c r="C5" s="37"/>
    </row>
    <row r="6" spans="1:9" ht="24" customHeight="1" thickBot="1" x14ac:dyDescent="0.25">
      <c r="A6" s="99" t="s">
        <v>0</v>
      </c>
      <c r="B6" s="101" t="s">
        <v>1</v>
      </c>
      <c r="C6" s="103" t="s">
        <v>2</v>
      </c>
      <c r="E6" s="97" t="s">
        <v>117</v>
      </c>
      <c r="F6" s="97" t="s">
        <v>3</v>
      </c>
    </row>
    <row r="7" spans="1:9" ht="35.25" customHeight="1" thickBot="1" x14ac:dyDescent="0.25">
      <c r="A7" s="100"/>
      <c r="B7" s="102"/>
      <c r="C7" s="104"/>
      <c r="E7" s="97"/>
      <c r="F7" s="97"/>
    </row>
    <row r="8" spans="1:9" ht="44.25" customHeight="1" x14ac:dyDescent="0.2">
      <c r="A8" s="27">
        <v>705</v>
      </c>
      <c r="B8" s="28" t="s">
        <v>37</v>
      </c>
      <c r="C8" s="89">
        <v>818369.66</v>
      </c>
      <c r="D8" s="22" t="s">
        <v>38</v>
      </c>
      <c r="E8" s="66">
        <v>1054865.9200000002</v>
      </c>
      <c r="F8" s="57">
        <f>C8-E8</f>
        <v>-236496.26000000013</v>
      </c>
      <c r="G8" s="4"/>
      <c r="H8" s="4"/>
      <c r="I8" s="15"/>
    </row>
    <row r="9" spans="1:9" ht="15" customHeight="1" x14ac:dyDescent="0.2">
      <c r="A9" s="29">
        <v>720</v>
      </c>
      <c r="B9" s="14" t="s">
        <v>39</v>
      </c>
      <c r="C9" s="90">
        <f>3310375.6+338725.6-89519.12</f>
        <v>3559582.08</v>
      </c>
      <c r="D9" s="22" t="s">
        <v>40</v>
      </c>
      <c r="E9" s="25">
        <v>3310375.6000000006</v>
      </c>
      <c r="F9" s="58">
        <f t="shared" ref="F9:F15" si="0">C9-E9</f>
        <v>249206.47999999952</v>
      </c>
      <c r="G9" s="59"/>
      <c r="H9" s="4"/>
      <c r="I9" s="15"/>
    </row>
    <row r="10" spans="1:9" ht="15" customHeight="1" x14ac:dyDescent="0.2">
      <c r="A10" s="29">
        <v>723</v>
      </c>
      <c r="B10" s="14" t="s">
        <v>41</v>
      </c>
      <c r="C10" s="91">
        <f>468357.17+713333.33-60000-239638.69+198.19</f>
        <v>882250</v>
      </c>
      <c r="D10" s="60" t="s">
        <v>95</v>
      </c>
      <c r="E10" s="35">
        <v>882250</v>
      </c>
      <c r="F10" s="58">
        <f t="shared" si="0"/>
        <v>0</v>
      </c>
      <c r="G10" s="59"/>
      <c r="H10" s="4"/>
      <c r="I10" s="15"/>
    </row>
    <row r="11" spans="1:9" ht="15" customHeight="1" x14ac:dyDescent="0.2">
      <c r="A11" s="29">
        <v>725</v>
      </c>
      <c r="B11" s="14" t="s">
        <v>42</v>
      </c>
      <c r="C11" s="92">
        <v>16026626</v>
      </c>
      <c r="D11" s="22" t="s">
        <v>43</v>
      </c>
      <c r="E11" s="65">
        <v>15425166</v>
      </c>
      <c r="F11" s="61">
        <f t="shared" si="0"/>
        <v>601460</v>
      </c>
      <c r="G11" s="4"/>
      <c r="H11" s="4"/>
      <c r="I11" s="15"/>
    </row>
    <row r="12" spans="1:9" ht="30.75" customHeight="1" x14ac:dyDescent="0.2">
      <c r="A12" s="29">
        <v>752</v>
      </c>
      <c r="B12" s="14" t="s">
        <v>44</v>
      </c>
      <c r="C12" s="91">
        <v>1085450.96</v>
      </c>
      <c r="D12" s="22" t="s">
        <v>38</v>
      </c>
      <c r="E12" s="36">
        <v>1116468.78</v>
      </c>
      <c r="F12" s="58">
        <f t="shared" si="0"/>
        <v>-31017.820000000065</v>
      </c>
      <c r="G12" s="4"/>
      <c r="H12" s="4"/>
      <c r="I12" s="15"/>
    </row>
    <row r="13" spans="1:9" ht="15" customHeight="1" x14ac:dyDescent="0.2">
      <c r="A13" s="29">
        <v>76</v>
      </c>
      <c r="B13" s="3" t="s">
        <v>45</v>
      </c>
      <c r="C13" s="25">
        <v>2000</v>
      </c>
      <c r="D13" s="4"/>
      <c r="E13" s="25">
        <v>2000</v>
      </c>
      <c r="F13" s="58">
        <f t="shared" si="0"/>
        <v>0</v>
      </c>
      <c r="G13" s="4"/>
      <c r="H13" s="4"/>
      <c r="I13" s="15"/>
    </row>
    <row r="14" spans="1:9" ht="15" customHeight="1" x14ac:dyDescent="0.2">
      <c r="A14" s="29">
        <v>775</v>
      </c>
      <c r="B14" s="3" t="s">
        <v>46</v>
      </c>
      <c r="C14" s="25">
        <v>342324.08</v>
      </c>
      <c r="D14" s="4"/>
      <c r="E14" s="25">
        <v>342324.08</v>
      </c>
      <c r="F14" s="58">
        <f t="shared" si="0"/>
        <v>0</v>
      </c>
      <c r="G14" s="4"/>
      <c r="H14" s="4"/>
      <c r="I14" s="15"/>
    </row>
    <row r="15" spans="1:9" ht="15" customHeight="1" x14ac:dyDescent="0.2">
      <c r="A15" s="30">
        <v>778</v>
      </c>
      <c r="B15" s="31" t="s">
        <v>47</v>
      </c>
      <c r="C15" s="26">
        <v>25000</v>
      </c>
      <c r="D15" s="4"/>
      <c r="E15" s="26">
        <v>25000</v>
      </c>
      <c r="F15" s="62">
        <f t="shared" si="0"/>
        <v>0</v>
      </c>
      <c r="G15" s="4"/>
      <c r="H15" s="4"/>
      <c r="I15" s="15"/>
    </row>
    <row r="16" spans="1:9" x14ac:dyDescent="0.2">
      <c r="C16" s="4"/>
      <c r="D16" s="4"/>
      <c r="E16" s="4"/>
      <c r="F16" s="4"/>
      <c r="G16" s="4"/>
      <c r="H16" s="4"/>
    </row>
    <row r="17" spans="1:9" x14ac:dyDescent="0.2">
      <c r="C17" s="4"/>
      <c r="D17" s="4"/>
      <c r="E17" s="4"/>
      <c r="F17" s="4"/>
      <c r="G17" s="4"/>
      <c r="H17" s="4"/>
    </row>
    <row r="18" spans="1:9" ht="15" x14ac:dyDescent="0.25">
      <c r="A18" s="7" t="s">
        <v>33</v>
      </c>
      <c r="C18" s="23">
        <f>SUM(C8:C15)</f>
        <v>22741602.780000001</v>
      </c>
      <c r="D18" s="23"/>
      <c r="E18" s="23">
        <f>SUM(E8:E15)</f>
        <v>22158450.379999999</v>
      </c>
      <c r="F18" s="23">
        <f>SUM(F8:F15)</f>
        <v>583152.39999999932</v>
      </c>
      <c r="G18" s="4"/>
      <c r="H18" s="4"/>
    </row>
    <row r="19" spans="1:9" x14ac:dyDescent="0.2">
      <c r="C19" s="4"/>
      <c r="D19" s="4"/>
      <c r="E19" s="4"/>
      <c r="F19" s="4"/>
      <c r="G19" s="4"/>
      <c r="H19" s="4"/>
    </row>
    <row r="20" spans="1:9" x14ac:dyDescent="0.2">
      <c r="C20" s="4"/>
      <c r="D20" s="4"/>
      <c r="E20" s="4"/>
      <c r="F20" s="4"/>
      <c r="G20" s="4"/>
      <c r="H20" s="4"/>
    </row>
    <row r="21" spans="1:9" x14ac:dyDescent="0.2">
      <c r="C21" s="4"/>
      <c r="D21" s="4"/>
      <c r="E21" s="4"/>
      <c r="F21" s="4"/>
      <c r="G21" s="4"/>
      <c r="H21" s="4"/>
    </row>
    <row r="22" spans="1:9" x14ac:dyDescent="0.2">
      <c r="A22" s="16" t="s">
        <v>38</v>
      </c>
      <c r="B22" t="s">
        <v>48</v>
      </c>
      <c r="C22" s="4"/>
      <c r="D22" s="4"/>
      <c r="E22" s="4"/>
      <c r="F22" s="4"/>
      <c r="G22" s="4"/>
      <c r="H22" s="4"/>
    </row>
    <row r="23" spans="1:9" x14ac:dyDescent="0.2">
      <c r="C23" s="4"/>
      <c r="D23" s="4"/>
      <c r="E23" s="4"/>
      <c r="F23" s="4"/>
      <c r="G23" s="4"/>
      <c r="H23" s="4"/>
    </row>
    <row r="24" spans="1:9" x14ac:dyDescent="0.2">
      <c r="B24" t="s">
        <v>49</v>
      </c>
      <c r="C24" s="6">
        <v>78548</v>
      </c>
      <c r="D24" s="6" t="s">
        <v>50</v>
      </c>
      <c r="E24" s="4"/>
      <c r="F24" s="4"/>
      <c r="G24" s="4"/>
      <c r="H24" s="4"/>
    </row>
    <row r="25" spans="1:9" x14ac:dyDescent="0.2">
      <c r="B25" t="s">
        <v>51</v>
      </c>
      <c r="C25" s="6">
        <v>80240.66</v>
      </c>
      <c r="D25" s="6"/>
      <c r="E25" s="4"/>
      <c r="F25" s="4"/>
      <c r="G25" s="4"/>
      <c r="H25" s="4"/>
    </row>
    <row r="26" spans="1:9" x14ac:dyDescent="0.2">
      <c r="B26" t="s">
        <v>52</v>
      </c>
      <c r="C26" s="6">
        <v>67435.55</v>
      </c>
      <c r="D26" s="6"/>
      <c r="E26" s="4"/>
      <c r="F26" s="4"/>
      <c r="G26" s="4"/>
      <c r="H26" s="4"/>
    </row>
    <row r="27" spans="1:9" x14ac:dyDescent="0.2">
      <c r="B27" t="s">
        <v>53</v>
      </c>
      <c r="C27" s="6">
        <v>10000</v>
      </c>
      <c r="D27" s="6"/>
      <c r="E27" s="4"/>
      <c r="F27" s="4"/>
      <c r="G27" s="4"/>
      <c r="H27" s="4"/>
    </row>
    <row r="28" spans="1:9" x14ac:dyDescent="0.2">
      <c r="B28" t="s">
        <v>54</v>
      </c>
      <c r="C28" s="6">
        <v>280346.59000000003</v>
      </c>
      <c r="D28" s="4" t="s">
        <v>96</v>
      </c>
      <c r="E28" s="4"/>
      <c r="F28" s="4"/>
      <c r="G28" s="4"/>
      <c r="H28" s="4"/>
    </row>
    <row r="29" spans="1:9" x14ac:dyDescent="0.2">
      <c r="B29" t="s">
        <v>55</v>
      </c>
      <c r="C29" s="6">
        <v>91798.86</v>
      </c>
      <c r="D29" s="63"/>
      <c r="E29" s="4"/>
      <c r="F29" s="4"/>
      <c r="G29" s="4"/>
      <c r="H29" s="4"/>
    </row>
    <row r="30" spans="1:9" x14ac:dyDescent="0.2">
      <c r="B30" t="s">
        <v>56</v>
      </c>
      <c r="C30" s="6">
        <f>100000+110000</f>
        <v>210000</v>
      </c>
      <c r="D30" s="63"/>
      <c r="E30" s="4"/>
      <c r="F30" s="59"/>
      <c r="G30" s="4"/>
      <c r="H30" s="4"/>
      <c r="I30" s="15"/>
    </row>
    <row r="31" spans="1:9" x14ac:dyDescent="0.2">
      <c r="B31" t="s">
        <v>57</v>
      </c>
      <c r="C31" s="6">
        <f>422764.45+204286.51</f>
        <v>627050.96</v>
      </c>
      <c r="D31" s="17"/>
      <c r="E31" s="4"/>
      <c r="F31" s="4"/>
      <c r="G31" s="59"/>
      <c r="H31" s="4"/>
      <c r="I31" s="15"/>
    </row>
    <row r="32" spans="1:9" ht="39" customHeight="1" thickBot="1" x14ac:dyDescent="0.25">
      <c r="B32" t="s">
        <v>58</v>
      </c>
      <c r="C32" s="93">
        <f>308400+150000</f>
        <v>458400</v>
      </c>
      <c r="D32" s="64"/>
      <c r="E32" s="64"/>
      <c r="F32" s="4"/>
      <c r="G32" s="59"/>
      <c r="H32" s="4"/>
      <c r="I32" s="15"/>
    </row>
    <row r="33" spans="1:9" x14ac:dyDescent="0.2">
      <c r="C33" s="6">
        <f>SUM(C24:C32)</f>
        <v>1903820.62</v>
      </c>
      <c r="D33" s="4"/>
      <c r="E33" s="4"/>
      <c r="F33" s="4"/>
      <c r="G33" s="4"/>
      <c r="H33" s="4"/>
    </row>
    <row r="34" spans="1:9" x14ac:dyDescent="0.2">
      <c r="C34" s="6"/>
      <c r="D34" s="4"/>
      <c r="E34" s="4"/>
      <c r="F34" s="4"/>
      <c r="G34" s="4"/>
      <c r="H34" s="4"/>
    </row>
    <row r="35" spans="1:9" x14ac:dyDescent="0.2">
      <c r="A35" s="16" t="s">
        <v>43</v>
      </c>
      <c r="B35" t="s">
        <v>48</v>
      </c>
      <c r="C35" s="4"/>
      <c r="D35" s="4"/>
      <c r="E35" s="4"/>
      <c r="F35" s="4"/>
      <c r="G35" s="4"/>
      <c r="H35" s="4"/>
    </row>
    <row r="36" spans="1:9" x14ac:dyDescent="0.2">
      <c r="B36" s="4"/>
      <c r="C36" s="4"/>
      <c r="D36" s="4"/>
      <c r="E36" s="4"/>
      <c r="F36" s="4"/>
      <c r="G36" s="4"/>
      <c r="H36" s="4"/>
    </row>
    <row r="37" spans="1:9" x14ac:dyDescent="0.2">
      <c r="B37" s="4" t="s">
        <v>59</v>
      </c>
      <c r="C37" s="6">
        <v>15295086</v>
      </c>
      <c r="D37" s="6">
        <v>505560</v>
      </c>
      <c r="E37" s="4"/>
      <c r="F37" s="4"/>
      <c r="G37" s="4"/>
      <c r="H37" s="4"/>
    </row>
    <row r="38" spans="1:9" x14ac:dyDescent="0.2">
      <c r="B38" s="4" t="s">
        <v>60</v>
      </c>
      <c r="C38" s="17">
        <f>541540+100000</f>
        <v>641540</v>
      </c>
      <c r="D38" s="6"/>
      <c r="E38" s="4"/>
      <c r="F38" s="4"/>
      <c r="G38" s="4"/>
      <c r="H38" s="15"/>
    </row>
    <row r="39" spans="1:9" x14ac:dyDescent="0.2">
      <c r="B39" s="4" t="s">
        <v>61</v>
      </c>
      <c r="C39" s="17">
        <v>60000</v>
      </c>
      <c r="D39" s="6"/>
    </row>
    <row r="40" spans="1:9" x14ac:dyDescent="0.2">
      <c r="B40" s="4" t="s">
        <v>76</v>
      </c>
      <c r="C40" s="34">
        <v>30000</v>
      </c>
      <c r="D40" s="34"/>
    </row>
    <row r="41" spans="1:9" x14ac:dyDescent="0.2">
      <c r="B41" s="4"/>
      <c r="C41" s="6">
        <f>SUM(C37:C40)</f>
        <v>16026626</v>
      </c>
      <c r="D41" s="6">
        <f>SUM(D37:D40)</f>
        <v>505560</v>
      </c>
    </row>
    <row r="42" spans="1:9" x14ac:dyDescent="0.2">
      <c r="B42" s="67"/>
      <c r="C42" s="17"/>
      <c r="D42" s="6"/>
    </row>
    <row r="43" spans="1:9" x14ac:dyDescent="0.2">
      <c r="B43" s="67"/>
      <c r="C43" s="17"/>
      <c r="D43" s="6"/>
    </row>
    <row r="45" spans="1:9" x14ac:dyDescent="0.2">
      <c r="A45" s="16" t="s">
        <v>40</v>
      </c>
      <c r="C45" s="18"/>
      <c r="F45" s="53" t="s">
        <v>62</v>
      </c>
      <c r="G45" s="54" t="s">
        <v>63</v>
      </c>
      <c r="H45" s="55" t="s">
        <v>81</v>
      </c>
      <c r="I45" s="53" t="s">
        <v>92</v>
      </c>
    </row>
    <row r="46" spans="1:9" x14ac:dyDescent="0.2">
      <c r="A46" s="19"/>
      <c r="C46" s="19"/>
      <c r="F46" s="20">
        <v>124937.5</v>
      </c>
      <c r="G46" s="48">
        <v>61000</v>
      </c>
      <c r="H46" s="49">
        <v>55527.78</v>
      </c>
      <c r="I46" s="49">
        <v>46273.15</v>
      </c>
    </row>
    <row r="47" spans="1:9" x14ac:dyDescent="0.2">
      <c r="A47" s="18" t="s">
        <v>64</v>
      </c>
      <c r="B47" s="18" t="s">
        <v>65</v>
      </c>
      <c r="C47" s="18" t="s">
        <v>66</v>
      </c>
      <c r="D47" s="18" t="s">
        <v>67</v>
      </c>
      <c r="E47" s="18" t="s">
        <v>68</v>
      </c>
    </row>
    <row r="48" spans="1:9" x14ac:dyDescent="0.2">
      <c r="A48" s="39">
        <v>42381</v>
      </c>
      <c r="B48" s="40" t="s">
        <v>77</v>
      </c>
      <c r="C48" s="41">
        <v>5</v>
      </c>
      <c r="D48" s="42">
        <v>0.85</v>
      </c>
      <c r="E48" s="43">
        <f>(($F$46*D48)/100%)*C48</f>
        <v>530984.375</v>
      </c>
      <c r="F48" t="s">
        <v>113</v>
      </c>
    </row>
    <row r="49" spans="1:6" x14ac:dyDescent="0.2">
      <c r="A49" s="39">
        <v>42396</v>
      </c>
      <c r="B49" s="45" t="s">
        <v>89</v>
      </c>
      <c r="C49" s="41">
        <v>1</v>
      </c>
      <c r="D49" s="46" t="s">
        <v>69</v>
      </c>
      <c r="E49" s="43">
        <v>3304.8</v>
      </c>
      <c r="F49" t="s">
        <v>113</v>
      </c>
    </row>
    <row r="50" spans="1:6" x14ac:dyDescent="0.2">
      <c r="A50" s="39">
        <v>42425</v>
      </c>
      <c r="B50" s="40" t="s">
        <v>78</v>
      </c>
      <c r="C50" s="41">
        <v>5</v>
      </c>
      <c r="D50" s="42">
        <v>0.85</v>
      </c>
      <c r="E50" s="43">
        <f>(($F$46*D50)/100%)*C50</f>
        <v>530984.375</v>
      </c>
      <c r="F50" t="s">
        <v>113</v>
      </c>
    </row>
    <row r="51" spans="1:6" x14ac:dyDescent="0.2">
      <c r="A51" s="39">
        <v>42432</v>
      </c>
      <c r="B51" s="45" t="s">
        <v>90</v>
      </c>
      <c r="C51" s="41">
        <v>3</v>
      </c>
      <c r="D51" s="46" t="s">
        <v>69</v>
      </c>
      <c r="E51" s="43">
        <f>3304.8*C51</f>
        <v>9914.4000000000015</v>
      </c>
    </row>
    <row r="52" spans="1:6" x14ac:dyDescent="0.2">
      <c r="A52" s="39">
        <v>42452</v>
      </c>
      <c r="B52" s="45" t="s">
        <v>87</v>
      </c>
      <c r="C52" s="41">
        <v>1</v>
      </c>
      <c r="D52" s="46" t="s">
        <v>69</v>
      </c>
      <c r="E52" s="43">
        <v>3304.8</v>
      </c>
      <c r="F52" t="s">
        <v>113</v>
      </c>
    </row>
    <row r="53" spans="1:6" x14ac:dyDescent="0.2">
      <c r="A53" s="39">
        <v>42467</v>
      </c>
      <c r="B53" s="44" t="s">
        <v>84</v>
      </c>
      <c r="C53" s="41">
        <v>1</v>
      </c>
      <c r="D53" s="47">
        <v>0.6</v>
      </c>
      <c r="E53" s="43">
        <f>(($G$46*D53)/100%)*C53</f>
        <v>36600</v>
      </c>
      <c r="F53" t="s">
        <v>113</v>
      </c>
    </row>
    <row r="54" spans="1:6" x14ac:dyDescent="0.2">
      <c r="A54" s="39">
        <v>42481</v>
      </c>
      <c r="B54" s="40" t="s">
        <v>79</v>
      </c>
      <c r="C54" s="41">
        <v>5</v>
      </c>
      <c r="D54" s="42">
        <v>0.85</v>
      </c>
      <c r="E54" s="43">
        <f>(($F$46*D54)/100%)*C54</f>
        <v>530984.375</v>
      </c>
      <c r="F54" t="s">
        <v>113</v>
      </c>
    </row>
    <row r="55" spans="1:6" x14ac:dyDescent="0.2">
      <c r="A55" s="39">
        <v>42502</v>
      </c>
      <c r="B55" s="50" t="s">
        <v>80</v>
      </c>
      <c r="C55" s="41">
        <v>4</v>
      </c>
      <c r="D55" s="42">
        <v>0.85</v>
      </c>
      <c r="E55" s="43">
        <f>(($H$46*D55)/100%)*C55</f>
        <v>188794.45199999999</v>
      </c>
      <c r="F55" t="s">
        <v>113</v>
      </c>
    </row>
    <row r="56" spans="1:6" x14ac:dyDescent="0.2">
      <c r="A56" s="39">
        <v>42512</v>
      </c>
      <c r="B56" s="45" t="s">
        <v>86</v>
      </c>
      <c r="C56" s="41">
        <v>4</v>
      </c>
      <c r="D56" s="46" t="s">
        <v>69</v>
      </c>
      <c r="E56" s="43">
        <f>3304.8*4</f>
        <v>13219.2</v>
      </c>
      <c r="F56" t="s">
        <v>113</v>
      </c>
    </row>
    <row r="57" spans="1:6" x14ac:dyDescent="0.2">
      <c r="A57" s="39">
        <v>42516</v>
      </c>
      <c r="B57" s="44" t="s">
        <v>83</v>
      </c>
      <c r="C57" s="41">
        <v>1</v>
      </c>
      <c r="D57" s="47">
        <v>0.6</v>
      </c>
      <c r="E57" s="43">
        <f>(($G$46*D57)/100%)*C57</f>
        <v>36600</v>
      </c>
      <c r="F57" t="s">
        <v>113</v>
      </c>
    </row>
    <row r="58" spans="1:6" x14ac:dyDescent="0.2">
      <c r="A58" s="39">
        <v>42531</v>
      </c>
      <c r="B58" s="40" t="s">
        <v>82</v>
      </c>
      <c r="C58" s="41">
        <v>5</v>
      </c>
      <c r="D58" s="42">
        <v>0.85</v>
      </c>
      <c r="E58" s="43">
        <f>(($F$46*D58)/100%)*C58</f>
        <v>530984.375</v>
      </c>
      <c r="F58" t="s">
        <v>113</v>
      </c>
    </row>
    <row r="59" spans="1:6" x14ac:dyDescent="0.2">
      <c r="A59" s="39">
        <v>42544</v>
      </c>
      <c r="B59" s="44" t="s">
        <v>85</v>
      </c>
      <c r="C59" s="41">
        <v>1</v>
      </c>
      <c r="D59" s="47">
        <v>0.6</v>
      </c>
      <c r="E59" s="43">
        <f>(($G$46*D59)/100%)*C59</f>
        <v>36600</v>
      </c>
      <c r="F59" t="s">
        <v>113</v>
      </c>
    </row>
    <row r="60" spans="1:6" x14ac:dyDescent="0.2">
      <c r="A60" s="39">
        <v>42546</v>
      </c>
      <c r="B60" s="45" t="s">
        <v>88</v>
      </c>
      <c r="C60" s="41">
        <v>1</v>
      </c>
      <c r="D60" s="46" t="s">
        <v>69</v>
      </c>
      <c r="E60" s="43">
        <v>3304.8</v>
      </c>
    </row>
    <row r="61" spans="1:6" x14ac:dyDescent="0.2">
      <c r="A61" s="19"/>
      <c r="C61" s="18">
        <f>SUM(C48:C60)</f>
        <v>37</v>
      </c>
    </row>
    <row r="62" spans="1:6" x14ac:dyDescent="0.2">
      <c r="A62" s="19"/>
      <c r="C62" s="18"/>
    </row>
    <row r="63" spans="1:6" x14ac:dyDescent="0.2">
      <c r="A63" s="18" t="s">
        <v>64</v>
      </c>
      <c r="B63" s="18" t="s">
        <v>65</v>
      </c>
      <c r="C63" s="18" t="s">
        <v>66</v>
      </c>
      <c r="D63" s="18" t="s">
        <v>67</v>
      </c>
      <c r="E63" s="18" t="s">
        <v>68</v>
      </c>
    </row>
    <row r="64" spans="1:6" x14ac:dyDescent="0.2">
      <c r="A64" s="52">
        <v>42645</v>
      </c>
      <c r="B64" s="40" t="s">
        <v>91</v>
      </c>
      <c r="C64" s="41">
        <v>5</v>
      </c>
      <c r="D64" s="42">
        <v>0.85</v>
      </c>
      <c r="E64" s="43">
        <f>(($I$46*D64)/100%)*C64</f>
        <v>196660.88749999998</v>
      </c>
      <c r="F64" t="s">
        <v>113</v>
      </c>
    </row>
    <row r="65" spans="1:6" x14ac:dyDescent="0.2">
      <c r="A65" s="52">
        <v>42651</v>
      </c>
      <c r="B65" s="44" t="s">
        <v>63</v>
      </c>
      <c r="C65" s="41">
        <v>1</v>
      </c>
      <c r="D65" s="42">
        <v>0.6</v>
      </c>
      <c r="E65" s="43">
        <f>(($G$46*D65)/100%)*C65</f>
        <v>36600</v>
      </c>
      <c r="F65" t="s">
        <v>113</v>
      </c>
    </row>
    <row r="66" spans="1:6" x14ac:dyDescent="0.2">
      <c r="A66" s="52">
        <v>42652</v>
      </c>
      <c r="B66" s="45" t="s">
        <v>70</v>
      </c>
      <c r="C66" s="41">
        <v>1</v>
      </c>
      <c r="D66" s="46" t="s">
        <v>69</v>
      </c>
      <c r="E66" s="43">
        <v>3304.8</v>
      </c>
      <c r="F66" t="s">
        <v>113</v>
      </c>
    </row>
    <row r="67" spans="1:6" x14ac:dyDescent="0.2">
      <c r="A67" s="52">
        <v>42672</v>
      </c>
      <c r="B67" s="40" t="s">
        <v>93</v>
      </c>
      <c r="C67" s="41">
        <v>4</v>
      </c>
      <c r="D67" s="42">
        <v>0.85</v>
      </c>
      <c r="E67" s="43">
        <f>(($I$46*D67)/100%)*C67</f>
        <v>157328.71</v>
      </c>
    </row>
    <row r="68" spans="1:6" x14ac:dyDescent="0.2">
      <c r="A68" s="52">
        <v>42679</v>
      </c>
      <c r="B68" s="44" t="s">
        <v>63</v>
      </c>
      <c r="C68" s="41">
        <v>1</v>
      </c>
      <c r="D68" s="42">
        <v>0.6</v>
      </c>
      <c r="E68" s="43">
        <f>(($G$46*D68)/100%)*C68</f>
        <v>36600</v>
      </c>
      <c r="F68" t="s">
        <v>113</v>
      </c>
    </row>
    <row r="69" spans="1:6" x14ac:dyDescent="0.2">
      <c r="A69" s="52">
        <v>42343</v>
      </c>
      <c r="B69" s="40" t="s">
        <v>71</v>
      </c>
      <c r="C69" s="41">
        <v>6</v>
      </c>
      <c r="D69" s="42">
        <v>0.85</v>
      </c>
      <c r="E69" s="43">
        <f>(($F$46*D69)/100%)*C69</f>
        <v>637181.25</v>
      </c>
      <c r="F69" t="s">
        <v>113</v>
      </c>
    </row>
    <row r="70" spans="1:6" x14ac:dyDescent="0.2">
      <c r="A70" s="52">
        <v>42716</v>
      </c>
      <c r="B70" s="45" t="s">
        <v>70</v>
      </c>
      <c r="C70" s="41">
        <v>4</v>
      </c>
      <c r="D70" s="46" t="s">
        <v>69</v>
      </c>
      <c r="E70" s="43">
        <f>3304.8*4</f>
        <v>13219.2</v>
      </c>
      <c r="F70" t="s">
        <v>113</v>
      </c>
    </row>
    <row r="71" spans="1:6" x14ac:dyDescent="0.2">
      <c r="A71" s="19"/>
      <c r="C71" s="18">
        <f>SUM(C64:C70)</f>
        <v>22</v>
      </c>
    </row>
    <row r="72" spans="1:6" x14ac:dyDescent="0.2">
      <c r="A72" s="19"/>
      <c r="C72" s="19"/>
    </row>
    <row r="73" spans="1:6" x14ac:dyDescent="0.2">
      <c r="A73" s="16"/>
      <c r="B73" s="9" t="s">
        <v>72</v>
      </c>
      <c r="C73" s="18">
        <f>C61+C71</f>
        <v>59</v>
      </c>
      <c r="D73" s="9" t="s">
        <v>72</v>
      </c>
      <c r="E73" s="15">
        <f>SUM(E48:E70)</f>
        <v>3536474.7994999997</v>
      </c>
    </row>
    <row r="74" spans="1:6" x14ac:dyDescent="0.2">
      <c r="C74" s="51"/>
      <c r="E74" s="32">
        <v>676527.43</v>
      </c>
      <c r="F74" t="s">
        <v>94</v>
      </c>
    </row>
    <row r="75" spans="1:6" x14ac:dyDescent="0.2">
      <c r="E75" s="15">
        <f>SUM(E73:E74)</f>
        <v>4213002.2294999994</v>
      </c>
    </row>
    <row r="78" spans="1:6" x14ac:dyDescent="0.2">
      <c r="A78" s="56" t="s">
        <v>95</v>
      </c>
      <c r="B78" t="s">
        <v>120</v>
      </c>
      <c r="C78" s="15">
        <v>1390000</v>
      </c>
    </row>
    <row r="79" spans="1:6" x14ac:dyDescent="0.2">
      <c r="C79" s="15">
        <f>C78/3</f>
        <v>463333.33333333331</v>
      </c>
      <c r="D79" t="s">
        <v>121</v>
      </c>
    </row>
    <row r="80" spans="1:6" x14ac:dyDescent="0.2">
      <c r="C80" s="32">
        <v>250000</v>
      </c>
      <c r="D80" t="s">
        <v>114</v>
      </c>
    </row>
    <row r="81" spans="1:3" x14ac:dyDescent="0.2">
      <c r="C81" s="6">
        <f>C79+C80</f>
        <v>713333.33333333326</v>
      </c>
    </row>
    <row r="84" spans="1:3" x14ac:dyDescent="0.2">
      <c r="A84" t="s">
        <v>97</v>
      </c>
      <c r="C84" s="15">
        <v>495340.80000000005</v>
      </c>
    </row>
    <row r="85" spans="1:3" x14ac:dyDescent="0.2">
      <c r="A85" t="s">
        <v>98</v>
      </c>
      <c r="C85" s="15">
        <v>3648</v>
      </c>
    </row>
    <row r="86" spans="1:3" x14ac:dyDescent="0.2">
      <c r="A86" t="s">
        <v>99</v>
      </c>
      <c r="C86" s="15">
        <v>526299.6</v>
      </c>
    </row>
    <row r="87" spans="1:3" x14ac:dyDescent="0.2">
      <c r="A87" t="s">
        <v>100</v>
      </c>
      <c r="C87" s="15">
        <v>6080</v>
      </c>
    </row>
    <row r="88" spans="1:3" x14ac:dyDescent="0.2">
      <c r="A88" t="s">
        <v>101</v>
      </c>
      <c r="C88" s="15">
        <v>42885.12000000001</v>
      </c>
    </row>
    <row r="89" spans="1:3" x14ac:dyDescent="0.2">
      <c r="A89" t="s">
        <v>102</v>
      </c>
      <c r="C89" s="15">
        <v>551384.80000000005</v>
      </c>
    </row>
    <row r="90" spans="1:3" x14ac:dyDescent="0.2">
      <c r="A90" t="s">
        <v>103</v>
      </c>
      <c r="C90" s="15">
        <v>185277.44000000003</v>
      </c>
    </row>
    <row r="91" spans="1:3" x14ac:dyDescent="0.2">
      <c r="A91" t="s">
        <v>104</v>
      </c>
      <c r="C91" s="15">
        <v>19152</v>
      </c>
    </row>
    <row r="92" spans="1:3" x14ac:dyDescent="0.2">
      <c r="A92" t="s">
        <v>105</v>
      </c>
      <c r="C92" s="15">
        <v>42885.12000000001</v>
      </c>
    </row>
    <row r="93" spans="1:3" x14ac:dyDescent="0.2">
      <c r="A93" t="s">
        <v>106</v>
      </c>
      <c r="C93" s="15">
        <v>551384.80000000005</v>
      </c>
    </row>
    <row r="94" spans="1:3" x14ac:dyDescent="0.2">
      <c r="A94" t="s">
        <v>107</v>
      </c>
      <c r="C94" s="15">
        <v>42885.12000000001</v>
      </c>
    </row>
    <row r="95" spans="1:3" x14ac:dyDescent="0.2">
      <c r="A95" t="s">
        <v>108</v>
      </c>
      <c r="C95" s="15">
        <v>147228.16</v>
      </c>
    </row>
    <row r="96" spans="1:3" x14ac:dyDescent="0.2">
      <c r="A96" t="s">
        <v>109</v>
      </c>
      <c r="C96" s="15">
        <v>42885.12000000001</v>
      </c>
    </row>
    <row r="97" spans="1:4" x14ac:dyDescent="0.2">
      <c r="A97" t="s">
        <v>110</v>
      </c>
      <c r="C97" s="15">
        <v>26448</v>
      </c>
    </row>
    <row r="98" spans="1:4" x14ac:dyDescent="0.2">
      <c r="A98" t="s">
        <v>111</v>
      </c>
      <c r="C98" s="15">
        <v>42885.12000000001</v>
      </c>
    </row>
    <row r="99" spans="1:4" x14ac:dyDescent="0.2">
      <c r="A99" t="s">
        <v>112</v>
      </c>
      <c r="C99" s="15">
        <v>26448</v>
      </c>
    </row>
    <row r="100" spans="1:4" x14ac:dyDescent="0.2">
      <c r="A100" t="s">
        <v>108</v>
      </c>
      <c r="C100" s="32">
        <v>557258.4</v>
      </c>
    </row>
    <row r="101" spans="1:4" x14ac:dyDescent="0.2">
      <c r="C101" s="6">
        <f>SUM(C84:C100)</f>
        <v>3310375.6000000006</v>
      </c>
    </row>
    <row r="102" spans="1:4" x14ac:dyDescent="0.2">
      <c r="B102" s="24" t="s">
        <v>119</v>
      </c>
      <c r="C102" s="34">
        <v>338725.6</v>
      </c>
    </row>
    <row r="103" spans="1:4" x14ac:dyDescent="0.2">
      <c r="C103" s="15">
        <f>C101+C102</f>
        <v>3649101.2000000007</v>
      </c>
    </row>
    <row r="104" spans="1:4" x14ac:dyDescent="0.2">
      <c r="B104" s="24" t="s">
        <v>171</v>
      </c>
      <c r="C104" s="32">
        <v>3559582.08</v>
      </c>
    </row>
    <row r="105" spans="1:4" x14ac:dyDescent="0.2">
      <c r="C105" s="6">
        <f>C103-C104</f>
        <v>89519.120000000577</v>
      </c>
      <c r="D105" t="s">
        <v>122</v>
      </c>
    </row>
    <row r="108" spans="1:4" x14ac:dyDescent="0.2">
      <c r="B108" s="33" t="s">
        <v>123</v>
      </c>
      <c r="C108" s="33" t="s">
        <v>124</v>
      </c>
    </row>
    <row r="110" spans="1:4" x14ac:dyDescent="0.2">
      <c r="B110" t="s">
        <v>125</v>
      </c>
    </row>
    <row r="111" spans="1:4" x14ac:dyDescent="0.2">
      <c r="A111" t="s">
        <v>126</v>
      </c>
      <c r="B111" t="s">
        <v>127</v>
      </c>
      <c r="C111" s="15">
        <v>23940</v>
      </c>
    </row>
    <row r="112" spans="1:4" x14ac:dyDescent="0.2">
      <c r="A112" t="s">
        <v>128</v>
      </c>
      <c r="B112" t="s">
        <v>129</v>
      </c>
      <c r="C112" s="15">
        <v>3750</v>
      </c>
    </row>
    <row r="113" spans="1:3" x14ac:dyDescent="0.2">
      <c r="A113" t="s">
        <v>130</v>
      </c>
      <c r="B113" t="s">
        <v>131</v>
      </c>
      <c r="C113" s="15"/>
    </row>
    <row r="114" spans="1:3" x14ac:dyDescent="0.2">
      <c r="A114" t="s">
        <v>132</v>
      </c>
      <c r="B114" t="s">
        <v>133</v>
      </c>
      <c r="C114" s="15">
        <v>817346.88</v>
      </c>
    </row>
    <row r="115" spans="1:3" x14ac:dyDescent="0.2">
      <c r="A115" t="s">
        <v>134</v>
      </c>
      <c r="B115" t="s">
        <v>135</v>
      </c>
      <c r="C115" s="15">
        <v>3648</v>
      </c>
    </row>
    <row r="116" spans="1:3" x14ac:dyDescent="0.2">
      <c r="A116" t="s">
        <v>136</v>
      </c>
      <c r="B116" t="s">
        <v>137</v>
      </c>
      <c r="C116" s="15">
        <v>551384.80000000005</v>
      </c>
    </row>
    <row r="117" spans="1:3" x14ac:dyDescent="0.2">
      <c r="A117" t="s">
        <v>138</v>
      </c>
      <c r="B117" t="s">
        <v>139</v>
      </c>
      <c r="C117" s="15">
        <v>39782.720000000001</v>
      </c>
    </row>
    <row r="118" spans="1:3" x14ac:dyDescent="0.2">
      <c r="A118" t="s">
        <v>140</v>
      </c>
      <c r="B118" t="s">
        <v>141</v>
      </c>
      <c r="C118" s="15">
        <v>137205.76000000001</v>
      </c>
    </row>
    <row r="119" spans="1:3" x14ac:dyDescent="0.2">
      <c r="A119" t="s">
        <v>142</v>
      </c>
      <c r="B119" t="s">
        <v>143</v>
      </c>
      <c r="C119" s="15">
        <v>3648</v>
      </c>
    </row>
    <row r="120" spans="1:3" x14ac:dyDescent="0.2">
      <c r="A120" t="s">
        <v>144</v>
      </c>
      <c r="B120" t="s">
        <v>145</v>
      </c>
      <c r="C120" s="15">
        <v>526299.6</v>
      </c>
    </row>
    <row r="121" spans="1:3" x14ac:dyDescent="0.2">
      <c r="A121" t="s">
        <v>146</v>
      </c>
      <c r="B121" t="s">
        <v>147</v>
      </c>
      <c r="C121" s="15">
        <v>19152</v>
      </c>
    </row>
    <row r="122" spans="1:3" x14ac:dyDescent="0.2">
      <c r="A122" t="s">
        <v>148</v>
      </c>
      <c r="B122" t="s">
        <v>149</v>
      </c>
      <c r="C122" s="15">
        <v>37442.560000000005</v>
      </c>
    </row>
    <row r="123" spans="1:3" x14ac:dyDescent="0.2">
      <c r="A123" t="s">
        <v>150</v>
      </c>
      <c r="B123" t="s">
        <v>151</v>
      </c>
      <c r="C123" s="15">
        <v>486516.00000000006</v>
      </c>
    </row>
    <row r="124" spans="1:3" x14ac:dyDescent="0.2">
      <c r="A124" t="s">
        <v>152</v>
      </c>
      <c r="B124" t="s">
        <v>153</v>
      </c>
      <c r="C124" s="15">
        <v>3000</v>
      </c>
    </row>
    <row r="125" spans="1:3" x14ac:dyDescent="0.2">
      <c r="A125" t="s">
        <v>154</v>
      </c>
      <c r="B125" t="s">
        <v>155</v>
      </c>
      <c r="C125" s="15"/>
    </row>
    <row r="126" spans="1:3" x14ac:dyDescent="0.2">
      <c r="B126" s="15"/>
      <c r="C126" s="21">
        <f>SUM(C110:C125)</f>
        <v>2653116.3200000003</v>
      </c>
    </row>
    <row r="127" spans="1:3" x14ac:dyDescent="0.2">
      <c r="B127" s="33" t="s">
        <v>156</v>
      </c>
      <c r="C127" s="15"/>
    </row>
    <row r="128" spans="1:3" x14ac:dyDescent="0.2">
      <c r="A128" t="s">
        <v>157</v>
      </c>
      <c r="B128" t="s">
        <v>158</v>
      </c>
      <c r="C128" s="15"/>
    </row>
    <row r="129" spans="1:5" x14ac:dyDescent="0.2">
      <c r="A129" t="s">
        <v>159</v>
      </c>
      <c r="B129" t="s">
        <v>160</v>
      </c>
      <c r="C129" s="15">
        <v>37442.560000000005</v>
      </c>
    </row>
    <row r="130" spans="1:5" x14ac:dyDescent="0.2">
      <c r="A130" t="s">
        <v>159</v>
      </c>
      <c r="B130" t="s">
        <v>161</v>
      </c>
      <c r="C130" s="15">
        <v>155888.64000000001</v>
      </c>
    </row>
    <row r="131" spans="1:5" x14ac:dyDescent="0.2">
      <c r="A131" t="s">
        <v>162</v>
      </c>
      <c r="B131" t="s">
        <v>163</v>
      </c>
      <c r="C131" s="15">
        <v>147228.16</v>
      </c>
    </row>
    <row r="132" spans="1:5" x14ac:dyDescent="0.2">
      <c r="A132" t="s">
        <v>162</v>
      </c>
      <c r="B132" t="s">
        <v>164</v>
      </c>
      <c r="C132" s="15">
        <v>3648</v>
      </c>
    </row>
    <row r="133" spans="1:5" x14ac:dyDescent="0.2">
      <c r="A133" t="s">
        <v>165</v>
      </c>
      <c r="B133" t="s">
        <v>166</v>
      </c>
      <c r="C133" s="15">
        <v>557258.4</v>
      </c>
    </row>
    <row r="134" spans="1:5" x14ac:dyDescent="0.2">
      <c r="C134" s="15"/>
    </row>
    <row r="135" spans="1:5" x14ac:dyDescent="0.2">
      <c r="C135" s="21">
        <f>SUM(C128:C133)</f>
        <v>901465.76</v>
      </c>
      <c r="D135" s="15"/>
    </row>
    <row r="136" spans="1:5" x14ac:dyDescent="0.2">
      <c r="B136" t="s">
        <v>167</v>
      </c>
      <c r="C136" s="15"/>
    </row>
    <row r="137" spans="1:5" x14ac:dyDescent="0.2">
      <c r="B137" t="s">
        <v>168</v>
      </c>
      <c r="C137" s="15"/>
    </row>
    <row r="138" spans="1:5" x14ac:dyDescent="0.2">
      <c r="B138" t="s">
        <v>169</v>
      </c>
      <c r="C138" s="15">
        <v>5000</v>
      </c>
    </row>
    <row r="139" spans="1:5" x14ac:dyDescent="0.2">
      <c r="B139" t="s">
        <v>170</v>
      </c>
      <c r="C139" s="21">
        <f>C126+C135+C138</f>
        <v>3559582.08</v>
      </c>
      <c r="E139" s="15"/>
    </row>
  </sheetData>
  <sheetProtection selectLockedCells="1" selectUnlockedCells="1"/>
  <mergeCells count="6">
    <mergeCell ref="E6:E7"/>
    <mergeCell ref="F6:F7"/>
    <mergeCell ref="A2:C2"/>
    <mergeCell ref="A6:A7"/>
    <mergeCell ref="B6:B7"/>
    <mergeCell ref="C6:C7"/>
  </mergeCells>
  <phoneticPr fontId="23" type="noConversion"/>
  <printOptions horizontalCentered="1"/>
  <pageMargins left="0.19685039370078741" right="0.19685039370078741" top="0.98425196850393704" bottom="0.9055118110236221" header="0.51181102362204722" footer="0.51181102362204722"/>
  <pageSetup paperSize="9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GASTOS 2017</vt:lpstr>
      <vt:lpstr>PRESUPUESTO INGRESOS 2017</vt:lpstr>
      <vt:lpstr>'PRESUPUESTO INGRESOS 2017'!Área_de_impresión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Aranda Gil</dc:creator>
  <cp:lastModifiedBy>Laura Gonzalez</cp:lastModifiedBy>
  <cp:lastPrinted>2017-03-20T16:11:29Z</cp:lastPrinted>
  <dcterms:created xsi:type="dcterms:W3CDTF">2014-10-28T13:33:32Z</dcterms:created>
  <dcterms:modified xsi:type="dcterms:W3CDTF">2017-05-24T09:34:38Z</dcterms:modified>
</cp:coreProperties>
</file>